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45" yWindow="30" windowWidth="14130" windowHeight="10035" tabRatio="802" activeTab="1"/>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s="1"/>
  <c r="E1025" i="61"/>
  <c r="D1025" i="61"/>
  <c r="C1025" i="61"/>
  <c r="B1025" i="61"/>
  <c r="E1024" i="61"/>
  <c r="D1024" i="61"/>
  <c r="C1024" i="61"/>
  <c r="B1024" i="61"/>
  <c r="E1023" i="61"/>
  <c r="D1023" i="61"/>
  <c r="C1023" i="61"/>
  <c r="B1023" i="61"/>
  <c r="E1022" i="61"/>
  <c r="D1022" i="61"/>
  <c r="C1022" i="61"/>
  <c r="B1022" i="61"/>
  <c r="A1021" i="61"/>
  <c r="H1021" i="61" s="1"/>
  <c r="E1021" i="61"/>
  <c r="D1021" i="61"/>
  <c r="C1021" i="61"/>
  <c r="B1021" i="61"/>
  <c r="E1020" i="61"/>
  <c r="D1020" i="61"/>
  <c r="C1020" i="61"/>
  <c r="B1020" i="61"/>
  <c r="E1019" i="61"/>
  <c r="D1019" i="61"/>
  <c r="C1019" i="61"/>
  <c r="B1019" i="61"/>
  <c r="E1018" i="61"/>
  <c r="D1018" i="61"/>
  <c r="C1018" i="61"/>
  <c r="B1018" i="61"/>
  <c r="A1017" i="61"/>
  <c r="H1017" i="61" s="1"/>
  <c r="E1017" i="61"/>
  <c r="D1017" i="61"/>
  <c r="C1017" i="61"/>
  <c r="B1017" i="61"/>
  <c r="E1016" i="61"/>
  <c r="D1016" i="61"/>
  <c r="C1016" i="61"/>
  <c r="B1016" i="61"/>
  <c r="E1015" i="61"/>
  <c r="D1015" i="61"/>
  <c r="C1015" i="61"/>
  <c r="B1015" i="61"/>
  <c r="E1014" i="61"/>
  <c r="D1014" i="61"/>
  <c r="C1014" i="61"/>
  <c r="B1014" i="61"/>
  <c r="A1013" i="61"/>
  <c r="H1013" i="61" s="1"/>
  <c r="I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H1001" i="61" s="1"/>
  <c r="E1001" i="61"/>
  <c r="D1001" i="61"/>
  <c r="C1001" i="61"/>
  <c r="B1001" i="61"/>
  <c r="E1000" i="61"/>
  <c r="D1000" i="61"/>
  <c r="C1000" i="61"/>
  <c r="B1000" i="61"/>
  <c r="E999" i="61"/>
  <c r="D999" i="61"/>
  <c r="C999" i="61"/>
  <c r="B999" i="61"/>
  <c r="E998" i="61"/>
  <c r="D998" i="61"/>
  <c r="C998" i="61"/>
  <c r="B998" i="61"/>
  <c r="A997" i="61"/>
  <c r="H997" i="61" s="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G989" i="61" s="1"/>
  <c r="E989" i="61"/>
  <c r="D989" i="61"/>
  <c r="C989" i="61"/>
  <c r="B989" i="61"/>
  <c r="E988" i="61"/>
  <c r="D988" i="61"/>
  <c r="C988" i="61"/>
  <c r="B988" i="61"/>
  <c r="E987" i="61"/>
  <c r="D987" i="61"/>
  <c r="C987" i="61"/>
  <c r="B987" i="61"/>
  <c r="E986" i="61"/>
  <c r="D986" i="61"/>
  <c r="C986" i="61"/>
  <c r="B986" i="61"/>
  <c r="A985" i="61"/>
  <c r="H985" i="61" s="1"/>
  <c r="E985" i="61"/>
  <c r="D985" i="61"/>
  <c r="C985" i="61"/>
  <c r="B985" i="61"/>
  <c r="E984" i="61"/>
  <c r="D984" i="61"/>
  <c r="C984" i="61"/>
  <c r="B984" i="61"/>
  <c r="E983" i="61"/>
  <c r="D983" i="61"/>
  <c r="C983" i="61"/>
  <c r="B983" i="61"/>
  <c r="E982" i="61"/>
  <c r="D982" i="61"/>
  <c r="C982" i="61"/>
  <c r="B982" i="61"/>
  <c r="A981" i="61"/>
  <c r="H981" i="61" s="1"/>
  <c r="I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H973" i="61" s="1"/>
  <c r="E973" i="61"/>
  <c r="D973" i="61"/>
  <c r="C973" i="61"/>
  <c r="B973" i="61"/>
  <c r="E972" i="61"/>
  <c r="D972" i="61"/>
  <c r="C972" i="61"/>
  <c r="B972" i="61"/>
  <c r="E971" i="61"/>
  <c r="D971" i="61"/>
  <c r="C971" i="61"/>
  <c r="B971" i="61"/>
  <c r="E970" i="61"/>
  <c r="D970" i="61"/>
  <c r="C970" i="61"/>
  <c r="B970" i="61"/>
  <c r="A969" i="61"/>
  <c r="H969" i="61" s="1"/>
  <c r="E969" i="61"/>
  <c r="D969" i="61"/>
  <c r="C969" i="61"/>
  <c r="B969" i="61"/>
  <c r="E968" i="61"/>
  <c r="D968" i="61"/>
  <c r="C968" i="61"/>
  <c r="B968" i="61"/>
  <c r="E967" i="61"/>
  <c r="D967" i="61"/>
  <c r="C967" i="61"/>
  <c r="B967" i="61"/>
  <c r="E966" i="61"/>
  <c r="D966" i="61"/>
  <c r="C966" i="61"/>
  <c r="B966" i="61"/>
  <c r="A965" i="61"/>
  <c r="H965" i="61" s="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H957" i="61" s="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H949" i="61" s="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H937" i="61" s="1"/>
  <c r="E937" i="61"/>
  <c r="D937" i="61"/>
  <c r="C937" i="61"/>
  <c r="B937" i="61"/>
  <c r="E936" i="61"/>
  <c r="D936" i="61"/>
  <c r="C936" i="61"/>
  <c r="B936" i="61"/>
  <c r="E935" i="61"/>
  <c r="D935" i="61"/>
  <c r="C935" i="61"/>
  <c r="B935" i="61"/>
  <c r="E934" i="61"/>
  <c r="D934" i="61"/>
  <c r="C934" i="61"/>
  <c r="B934" i="61"/>
  <c r="A933" i="61"/>
  <c r="H933" i="61" s="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H925" i="61" s="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H917" i="61" s="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H905" i="61" s="1"/>
  <c r="E905" i="61"/>
  <c r="D905" i="61"/>
  <c r="C905" i="61"/>
  <c r="B905" i="61"/>
  <c r="E904" i="61"/>
  <c r="D904" i="61"/>
  <c r="C904" i="61"/>
  <c r="B904" i="61"/>
  <c r="E903" i="61"/>
  <c r="D903" i="61"/>
  <c r="C903" i="61"/>
  <c r="B903" i="61"/>
  <c r="E902" i="61"/>
  <c r="D902" i="61"/>
  <c r="C902" i="61"/>
  <c r="B902" i="61"/>
  <c r="A901" i="61"/>
  <c r="H901" i="61" s="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H893" i="61" s="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H885" i="61" s="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H873" i="61" s="1"/>
  <c r="E873" i="61"/>
  <c r="D873" i="61"/>
  <c r="C873" i="61"/>
  <c r="B873" i="61"/>
  <c r="E872" i="61"/>
  <c r="D872" i="61"/>
  <c r="C872" i="61"/>
  <c r="B872" i="61"/>
  <c r="E871" i="61"/>
  <c r="D871" i="61"/>
  <c r="C871" i="61"/>
  <c r="B871" i="61"/>
  <c r="E870" i="61"/>
  <c r="D870" i="61"/>
  <c r="C870" i="61"/>
  <c r="B870" i="61"/>
  <c r="A869" i="61"/>
  <c r="H869" i="61" s="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H853" i="61" s="1"/>
  <c r="E853" i="61"/>
  <c r="D853" i="61"/>
  <c r="C853" i="61"/>
  <c r="B853" i="61"/>
  <c r="E852" i="61"/>
  <c r="D852" i="61"/>
  <c r="C852" i="61"/>
  <c r="B852" i="61"/>
  <c r="E851" i="61"/>
  <c r="D851" i="61"/>
  <c r="C851" i="61"/>
  <c r="B851" i="61"/>
  <c r="E850" i="61"/>
  <c r="D850" i="61"/>
  <c r="C850" i="61"/>
  <c r="B850" i="61"/>
  <c r="A849" i="61"/>
  <c r="H849" i="61" s="1"/>
  <c r="I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H841" i="61" s="1"/>
  <c r="E841" i="61"/>
  <c r="D841" i="61"/>
  <c r="C841" i="61"/>
  <c r="B841" i="61"/>
  <c r="E840" i="61"/>
  <c r="D840" i="61"/>
  <c r="C840" i="61"/>
  <c r="B840" i="61"/>
  <c r="E839" i="61"/>
  <c r="D839" i="61"/>
  <c r="C839" i="61"/>
  <c r="B839" i="61"/>
  <c r="E838" i="61"/>
  <c r="D838" i="61"/>
  <c r="C838" i="61"/>
  <c r="B838" i="61"/>
  <c r="A837" i="61"/>
  <c r="H837" i="61" s="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H825" i="61" s="1"/>
  <c r="E825" i="61"/>
  <c r="D825" i="61"/>
  <c r="C825" i="61"/>
  <c r="B825" i="61"/>
  <c r="E824" i="61"/>
  <c r="D824" i="61"/>
  <c r="C824" i="61"/>
  <c r="B824" i="61"/>
  <c r="E823" i="61"/>
  <c r="D823" i="61"/>
  <c r="C823" i="61"/>
  <c r="B823" i="61"/>
  <c r="E822" i="61"/>
  <c r="D822" i="61"/>
  <c r="C822" i="61"/>
  <c r="B822" i="61"/>
  <c r="A821" i="61"/>
  <c r="H821" i="61" s="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H809" i="61" s="1"/>
  <c r="E809" i="61"/>
  <c r="D809" i="61"/>
  <c r="C809" i="61"/>
  <c r="B809" i="61"/>
  <c r="E808" i="61"/>
  <c r="D808" i="61"/>
  <c r="C808" i="61"/>
  <c r="B808" i="61"/>
  <c r="E807" i="61"/>
  <c r="D807" i="61"/>
  <c r="C807" i="61"/>
  <c r="B807" i="61"/>
  <c r="E806" i="61"/>
  <c r="D806" i="61"/>
  <c r="C806" i="61"/>
  <c r="B806" i="61"/>
  <c r="A805" i="61"/>
  <c r="H805" i="61" s="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H789" i="61" s="1"/>
  <c r="I789" i="61"/>
  <c r="E789" i="61"/>
  <c r="D789" i="61"/>
  <c r="C789" i="61"/>
  <c r="B789" i="61"/>
  <c r="E788" i="61"/>
  <c r="D788" i="61"/>
  <c r="C788" i="61"/>
  <c r="B788" i="61"/>
  <c r="E787" i="61"/>
  <c r="D787" i="61"/>
  <c r="C787" i="61"/>
  <c r="B787" i="61"/>
  <c r="E786" i="61"/>
  <c r="D786" i="61"/>
  <c r="C786" i="61"/>
  <c r="B786" i="61"/>
  <c r="A785" i="61"/>
  <c r="H785" i="61" s="1"/>
  <c r="I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H777" i="61" s="1"/>
  <c r="E777" i="61"/>
  <c r="D777" i="61"/>
  <c r="C777" i="61"/>
  <c r="B777" i="61"/>
  <c r="E776" i="61"/>
  <c r="D776" i="61"/>
  <c r="C776" i="61"/>
  <c r="B776" i="61"/>
  <c r="E775" i="61"/>
  <c r="D775" i="61"/>
  <c r="C775" i="61"/>
  <c r="B775" i="61"/>
  <c r="E774" i="61"/>
  <c r="D774" i="61"/>
  <c r="C774" i="61"/>
  <c r="B774" i="61"/>
  <c r="A773" i="61"/>
  <c r="H773" i="61" s="1"/>
  <c r="E773" i="61"/>
  <c r="D773" i="61"/>
  <c r="C773" i="61"/>
  <c r="B773" i="61"/>
  <c r="E772" i="61"/>
  <c r="D772" i="61"/>
  <c r="C772" i="61"/>
  <c r="B772" i="61"/>
  <c r="E771" i="61"/>
  <c r="D771" i="61"/>
  <c r="C771" i="61"/>
  <c r="B771" i="61"/>
  <c r="E770" i="61"/>
  <c r="D770" i="61"/>
  <c r="C770" i="61"/>
  <c r="B770" i="61"/>
  <c r="A769" i="61"/>
  <c r="E769" i="61"/>
  <c r="D769" i="61"/>
  <c r="C769" i="61"/>
  <c r="B769" i="61"/>
  <c r="E768" i="61"/>
  <c r="D768" i="61"/>
  <c r="C768" i="61"/>
  <c r="B768" i="61"/>
  <c r="E767" i="61"/>
  <c r="D767" i="61"/>
  <c r="C767" i="61"/>
  <c r="B767" i="61"/>
  <c r="E766" i="61"/>
  <c r="D766" i="61"/>
  <c r="C766" i="61"/>
  <c r="B766" i="61"/>
  <c r="A765" i="61"/>
  <c r="G765" i="61" s="1"/>
  <c r="E765" i="61"/>
  <c r="D765" i="61"/>
  <c r="C765" i="61"/>
  <c r="B765" i="61"/>
  <c r="E764" i="61"/>
  <c r="D764" i="61"/>
  <c r="C764" i="61"/>
  <c r="B764" i="61"/>
  <c r="E763" i="61"/>
  <c r="D763" i="61"/>
  <c r="C763" i="61"/>
  <c r="B763" i="61"/>
  <c r="E762" i="61"/>
  <c r="D762" i="61"/>
  <c r="C762" i="61"/>
  <c r="B762" i="61"/>
  <c r="A761" i="61"/>
  <c r="H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H745" i="61" s="1"/>
  <c r="E745" i="61"/>
  <c r="D745" i="61"/>
  <c r="C745" i="61"/>
  <c r="B745" i="61"/>
  <c r="E744" i="61"/>
  <c r="D744" i="61"/>
  <c r="C744" i="61"/>
  <c r="B744" i="61"/>
  <c r="E743" i="61"/>
  <c r="D743" i="61"/>
  <c r="C743" i="61"/>
  <c r="B743" i="61"/>
  <c r="E742" i="61"/>
  <c r="D742" i="61"/>
  <c r="C742" i="61"/>
  <c r="B742" i="61"/>
  <c r="A741" i="61"/>
  <c r="H741" i="61" s="1"/>
  <c r="E741" i="61"/>
  <c r="D741" i="61"/>
  <c r="C741" i="61"/>
  <c r="B741" i="61"/>
  <c r="E740" i="61"/>
  <c r="D740" i="61"/>
  <c r="C740" i="61"/>
  <c r="B740" i="61"/>
  <c r="E739" i="61"/>
  <c r="D739" i="61"/>
  <c r="C739" i="61"/>
  <c r="B739" i="61"/>
  <c r="E738" i="61"/>
  <c r="D738" i="61"/>
  <c r="C738" i="61"/>
  <c r="B738" i="61"/>
  <c r="A737" i="61"/>
  <c r="E737" i="61"/>
  <c r="D737" i="61"/>
  <c r="C737" i="61"/>
  <c r="B737" i="61"/>
  <c r="E736" i="61"/>
  <c r="D736" i="61"/>
  <c r="C736" i="61"/>
  <c r="B736" i="61"/>
  <c r="E735" i="61"/>
  <c r="D735" i="61"/>
  <c r="C735" i="61"/>
  <c r="B735" i="61"/>
  <c r="E734" i="61"/>
  <c r="D734" i="61"/>
  <c r="C734" i="61"/>
  <c r="B734" i="61"/>
  <c r="A733" i="61"/>
  <c r="G733" i="61" s="1"/>
  <c r="E733" i="61"/>
  <c r="D733" i="61"/>
  <c r="C733" i="61"/>
  <c r="B733" i="61"/>
  <c r="E732" i="61"/>
  <c r="D732" i="61"/>
  <c r="C732" i="61"/>
  <c r="B732" i="61"/>
  <c r="E731" i="61"/>
  <c r="D731" i="61"/>
  <c r="C731" i="61"/>
  <c r="B731" i="61"/>
  <c r="E730" i="61"/>
  <c r="D730" i="61"/>
  <c r="C730" i="61"/>
  <c r="B730" i="61"/>
  <c r="A729" i="61"/>
  <c r="H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H713" i="61" s="1"/>
  <c r="E713" i="61"/>
  <c r="D713" i="61"/>
  <c r="C713" i="61"/>
  <c r="B713" i="61"/>
  <c r="E712" i="61"/>
  <c r="D712" i="61"/>
  <c r="C712" i="61"/>
  <c r="B712" i="61"/>
  <c r="E711" i="61"/>
  <c r="D711" i="61"/>
  <c r="C711" i="61"/>
  <c r="B711" i="61"/>
  <c r="E710" i="61"/>
  <c r="D710" i="61"/>
  <c r="C710" i="61"/>
  <c r="B710" i="61"/>
  <c r="A709" i="61"/>
  <c r="H709" i="61" s="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H701" i="61" s="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H693" i="61" s="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H681" i="61" s="1"/>
  <c r="E681" i="61"/>
  <c r="D681" i="61"/>
  <c r="C681" i="61"/>
  <c r="B681" i="61"/>
  <c r="E680" i="61"/>
  <c r="D680" i="61"/>
  <c r="C680" i="61"/>
  <c r="B680" i="61"/>
  <c r="E679" i="61"/>
  <c r="D679" i="61"/>
  <c r="C679" i="61"/>
  <c r="B679" i="61"/>
  <c r="E678" i="61"/>
  <c r="D678" i="61"/>
  <c r="C678" i="61"/>
  <c r="B678" i="61"/>
  <c r="A677" i="61"/>
  <c r="H677" i="61" s="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H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H661" i="61" s="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H649" i="61" s="1"/>
  <c r="E649" i="61"/>
  <c r="D649" i="61"/>
  <c r="C649" i="61"/>
  <c r="B649" i="61"/>
  <c r="E648" i="61"/>
  <c r="D648" i="61"/>
  <c r="C648" i="61"/>
  <c r="B648" i="61"/>
  <c r="E647" i="61"/>
  <c r="D647" i="61"/>
  <c r="C647" i="61"/>
  <c r="B647" i="61"/>
  <c r="E646" i="61"/>
  <c r="D646" i="61"/>
  <c r="C646" i="61"/>
  <c r="B646" i="61"/>
  <c r="A645" i="61"/>
  <c r="H645" i="61" s="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H637" i="61" s="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H629" i="61" s="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H617" i="61" s="1"/>
  <c r="E617" i="61"/>
  <c r="D617" i="61"/>
  <c r="C617" i="61"/>
  <c r="B617" i="61"/>
  <c r="E616" i="61"/>
  <c r="D616" i="61"/>
  <c r="C616" i="61"/>
  <c r="B616" i="61"/>
  <c r="E615" i="61"/>
  <c r="D615" i="61"/>
  <c r="C615" i="61"/>
  <c r="B615" i="61"/>
  <c r="E614" i="61"/>
  <c r="D614" i="61"/>
  <c r="C614" i="61"/>
  <c r="B614" i="61"/>
  <c r="A613" i="61"/>
  <c r="H613" i="61" s="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G601" i="61" s="1"/>
  <c r="E601" i="61"/>
  <c r="D601" i="61"/>
  <c r="C601" i="61"/>
  <c r="B601" i="61"/>
  <c r="E600" i="61"/>
  <c r="D600" i="61"/>
  <c r="C600" i="61"/>
  <c r="B600" i="61"/>
  <c r="E599" i="61"/>
  <c r="D599" i="61"/>
  <c r="C599" i="61"/>
  <c r="B599" i="61"/>
  <c r="E598" i="61"/>
  <c r="D598" i="61"/>
  <c r="C598" i="61"/>
  <c r="B598" i="61"/>
  <c r="A597" i="61"/>
  <c r="H597" i="61" s="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H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H577" i="61" s="1"/>
  <c r="E577" i="61"/>
  <c r="D577" i="61"/>
  <c r="C577" i="61"/>
  <c r="B577" i="61"/>
  <c r="E576" i="61"/>
  <c r="D576" i="61"/>
  <c r="C576" i="61"/>
  <c r="B576" i="61"/>
  <c r="E575" i="61"/>
  <c r="D575" i="61"/>
  <c r="C575" i="61"/>
  <c r="B575" i="61"/>
  <c r="E574" i="61"/>
  <c r="D574" i="61"/>
  <c r="C574" i="61"/>
  <c r="B574" i="61"/>
  <c r="A573" i="61"/>
  <c r="H573" i="61" s="1"/>
  <c r="E573" i="61"/>
  <c r="D573" i="61"/>
  <c r="C573" i="61"/>
  <c r="B573" i="61"/>
  <c r="E572" i="61"/>
  <c r="D572" i="61"/>
  <c r="C572" i="61"/>
  <c r="B572" i="61"/>
  <c r="E571" i="61"/>
  <c r="D571" i="61"/>
  <c r="C571" i="61"/>
  <c r="B571" i="61"/>
  <c r="E570" i="61"/>
  <c r="D570" i="61"/>
  <c r="C570" i="61"/>
  <c r="B570" i="61"/>
  <c r="A569" i="61"/>
  <c r="H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H561" i="61" s="1"/>
  <c r="E561" i="61"/>
  <c r="D561" i="61"/>
  <c r="C561" i="61"/>
  <c r="B561" i="61"/>
  <c r="E560" i="61"/>
  <c r="D560" i="61"/>
  <c r="C560" i="61"/>
  <c r="B560" i="61"/>
  <c r="E559" i="61"/>
  <c r="D559" i="61"/>
  <c r="C559" i="61"/>
  <c r="B559" i="61"/>
  <c r="E558" i="61"/>
  <c r="D558" i="61"/>
  <c r="C558" i="61"/>
  <c r="B558" i="61"/>
  <c r="A557" i="61"/>
  <c r="H557" i="61" s="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H545" i="61" s="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H537" i="61" s="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G525" i="61" s="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C137" i="48" s="1"/>
  <c r="B137" i="48"/>
  <c r="A138" i="48"/>
  <c r="B138" i="48"/>
  <c r="C138" i="48"/>
  <c r="A139" i="48"/>
  <c r="C139" i="48" s="1"/>
  <c r="B139" i="48"/>
  <c r="A140" i="48"/>
  <c r="C140" i="48" s="1"/>
  <c r="B140" i="48"/>
  <c r="A141" i="48"/>
  <c r="C141" i="48" s="1"/>
  <c r="B141" i="48"/>
  <c r="A142" i="48"/>
  <c r="C142" i="48" s="1"/>
  <c r="B142" i="48"/>
  <c r="A143" i="48"/>
  <c r="C143" i="48" s="1"/>
  <c r="B143" i="48"/>
  <c r="A144" i="48"/>
  <c r="C144" i="48" s="1"/>
  <c r="B144" i="48"/>
  <c r="A145" i="48"/>
  <c r="B145" i="48"/>
  <c r="C145" i="48"/>
  <c r="A146" i="48"/>
  <c r="C146" i="48" s="1"/>
  <c r="B146" i="48"/>
  <c r="A147" i="48"/>
  <c r="C147" i="48" s="1"/>
  <c r="B147" i="48"/>
  <c r="A148" i="48"/>
  <c r="C148" i="48" s="1"/>
  <c r="B148" i="48"/>
  <c r="A194" i="48"/>
  <c r="C194" i="48" s="1"/>
  <c r="B194" i="48"/>
  <c r="A196" i="48"/>
  <c r="C196" i="48" s="1"/>
  <c r="B196" i="48"/>
  <c r="A198" i="48"/>
  <c r="C198" i="48" s="1"/>
  <c r="B198" i="48"/>
  <c r="A199" i="48"/>
  <c r="B199" i="48"/>
  <c r="C199" i="48"/>
  <c r="A201" i="48"/>
  <c r="C201" i="48" s="1"/>
  <c r="B201" i="48"/>
  <c r="A202" i="48"/>
  <c r="B202" i="48"/>
  <c r="C202" i="48"/>
  <c r="A204" i="48"/>
  <c r="C204" i="48" s="1"/>
  <c r="B204" i="48"/>
  <c r="A205" i="48"/>
  <c r="C205" i="48" s="1"/>
  <c r="B205" i="48"/>
  <c r="A207" i="48"/>
  <c r="C207" i="48" s="1"/>
  <c r="B207" i="48"/>
  <c r="A208" i="48"/>
  <c r="C208" i="48" s="1"/>
  <c r="B208" i="48"/>
  <c r="A210" i="48"/>
  <c r="C210" i="48" s="1"/>
  <c r="B210" i="48"/>
  <c r="A211" i="48"/>
  <c r="C211" i="48" s="1"/>
  <c r="B211" i="48"/>
  <c r="A213" i="48"/>
  <c r="B213" i="48"/>
  <c r="C213" i="48"/>
  <c r="A214" i="48"/>
  <c r="C214" i="48" s="1"/>
  <c r="B214" i="48"/>
  <c r="A216" i="48"/>
  <c r="C216" i="48" s="1"/>
  <c r="B216" i="48"/>
  <c r="A217" i="48"/>
  <c r="C217" i="48" s="1"/>
  <c r="B217" i="48"/>
  <c r="A219" i="48"/>
  <c r="C219" i="48" s="1"/>
  <c r="B219" i="48"/>
  <c r="A220" i="48"/>
  <c r="C220" i="48" s="1"/>
  <c r="B220" i="48"/>
  <c r="A222" i="48"/>
  <c r="C222" i="48" s="1"/>
  <c r="B222" i="48"/>
  <c r="A223" i="48"/>
  <c r="B223" i="48"/>
  <c r="C223" i="48"/>
  <c r="A225" i="48"/>
  <c r="C225" i="48" s="1"/>
  <c r="B225" i="48"/>
  <c r="A226" i="48"/>
  <c r="B226" i="48"/>
  <c r="C226" i="48"/>
  <c r="A228" i="48"/>
  <c r="C228" i="48" s="1"/>
  <c r="B228" i="48"/>
  <c r="A229" i="48"/>
  <c r="C229" i="48" s="1"/>
  <c r="B229" i="48"/>
  <c r="A231" i="48"/>
  <c r="C231" i="48" s="1"/>
  <c r="B231" i="48"/>
  <c r="A232" i="48"/>
  <c r="C232" i="48" s="1"/>
  <c r="B232" i="48"/>
  <c r="A234" i="48"/>
  <c r="C234" i="48" s="1"/>
  <c r="B234" i="48"/>
  <c r="A235" i="48"/>
  <c r="C235" i="48" s="1"/>
  <c r="B235" i="48"/>
  <c r="A236" i="48"/>
  <c r="B236" i="48"/>
  <c r="C236" i="48"/>
  <c r="A237" i="48"/>
  <c r="C237" i="48" s="1"/>
  <c r="B237" i="48"/>
  <c r="A238" i="48"/>
  <c r="C238" i="48" s="1"/>
  <c r="B238" i="48"/>
  <c r="A239" i="48"/>
  <c r="C239" i="48" s="1"/>
  <c r="B239" i="48"/>
  <c r="A240" i="48"/>
  <c r="C240" i="48" s="1"/>
  <c r="B240" i="48"/>
  <c r="A241" i="48"/>
  <c r="C241" i="48" s="1"/>
  <c r="B241" i="48"/>
  <c r="A242" i="48"/>
  <c r="C242" i="48" s="1"/>
  <c r="B242" i="48"/>
  <c r="A243" i="48"/>
  <c r="B243" i="48"/>
  <c r="C243" i="48"/>
  <c r="A244" i="48"/>
  <c r="C244" i="48" s="1"/>
  <c r="B244" i="48"/>
  <c r="A245" i="48"/>
  <c r="B245" i="48"/>
  <c r="C245" i="48"/>
  <c r="A246" i="48"/>
  <c r="C246" i="48" s="1"/>
  <c r="B246" i="48"/>
  <c r="A247" i="48"/>
  <c r="C247" i="48" s="1"/>
  <c r="B247" i="48"/>
  <c r="A248" i="48"/>
  <c r="C248" i="48" s="1"/>
  <c r="B248" i="48"/>
  <c r="A249" i="48"/>
  <c r="C249" i="48" s="1"/>
  <c r="B249" i="48"/>
  <c r="A250" i="48"/>
  <c r="C250" i="48" s="1"/>
  <c r="B250" i="48"/>
  <c r="A251" i="48"/>
  <c r="C251" i="48" s="1"/>
  <c r="B251" i="48"/>
  <c r="A252" i="48"/>
  <c r="B252" i="48"/>
  <c r="C252" i="48"/>
  <c r="A253" i="48"/>
  <c r="C253" i="48" s="1"/>
  <c r="B253" i="48"/>
  <c r="A254" i="48"/>
  <c r="C254" i="48" s="1"/>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s="1"/>
  <c r="C11" i="123"/>
  <c r="C12" i="123"/>
  <c r="C13" i="123"/>
  <c r="E13" i="123"/>
  <c r="C14" i="123"/>
  <c r="E14" i="123"/>
  <c r="C15" i="123"/>
  <c r="C16" i="123"/>
  <c r="C17" i="123"/>
  <c r="E17" i="123"/>
  <c r="C18" i="123"/>
  <c r="E18" i="123"/>
  <c r="C19" i="123"/>
  <c r="C20" i="123"/>
  <c r="C21" i="123"/>
  <c r="C22" i="123"/>
  <c r="E22" i="123"/>
  <c r="C23" i="123"/>
  <c r="C24" i="123"/>
  <c r="E24" i="123"/>
  <c r="C25" i="123"/>
  <c r="C26" i="123"/>
  <c r="E26" i="123"/>
  <c r="C27" i="123"/>
  <c r="C28" i="123"/>
  <c r="E28" i="123"/>
  <c r="C29" i="123"/>
  <c r="C30" i="123"/>
  <c r="C31" i="123"/>
  <c r="C32" i="123"/>
  <c r="E32" i="123"/>
  <c r="C33" i="123"/>
  <c r="E33" i="123"/>
  <c r="C34" i="123"/>
  <c r="C35" i="123"/>
  <c r="C36" i="123"/>
  <c r="E36" i="123"/>
  <c r="C37" i="123"/>
  <c r="E37" i="123"/>
  <c r="C38" i="123"/>
  <c r="C39" i="123"/>
  <c r="C40" i="123"/>
  <c r="E40" i="123"/>
  <c r="C41" i="123"/>
  <c r="E41" i="123"/>
  <c r="C42" i="123"/>
  <c r="E42" i="123"/>
  <c r="C34" i="110"/>
  <c r="C6" i="109"/>
  <c r="C10" i="109"/>
  <c r="C14" i="109"/>
  <c r="F18" i="109" s="1"/>
  <c r="C18" i="109"/>
  <c r="C22" i="109"/>
  <c r="F26" i="109" s="1"/>
  <c r="C26" i="109"/>
  <c r="C30" i="109"/>
  <c r="F34" i="109" s="1"/>
  <c r="C34" i="109"/>
  <c r="C38" i="109"/>
  <c r="C42" i="109"/>
  <c r="C46" i="109"/>
  <c r="F50" i="109" s="1"/>
  <c r="C50" i="109"/>
  <c r="C54" i="109"/>
  <c r="F58" i="109" s="1"/>
  <c r="C58" i="109"/>
  <c r="C62" i="109"/>
  <c r="C66" i="109"/>
  <c r="C6" i="59"/>
  <c r="C10" i="59"/>
  <c r="C14" i="59"/>
  <c r="F18" i="59" s="1"/>
  <c r="C18" i="59"/>
  <c r="C22" i="59"/>
  <c r="F26" i="59" s="1"/>
  <c r="C26" i="59"/>
  <c r="C30" i="59"/>
  <c r="C34" i="59"/>
  <c r="F34" i="59"/>
  <c r="C38" i="59"/>
  <c r="C42" i="59"/>
  <c r="C46" i="59"/>
  <c r="C50" i="59"/>
  <c r="C54" i="59"/>
  <c r="C58" i="59"/>
  <c r="C62" i="59"/>
  <c r="C66" i="59"/>
  <c r="AB66" i="59"/>
  <c r="AB67" i="59"/>
  <c r="C70" i="59"/>
  <c r="C74" i="59"/>
  <c r="C78" i="59"/>
  <c r="C82" i="59"/>
  <c r="F82" i="59" s="1"/>
  <c r="C86" i="59"/>
  <c r="C90" i="59"/>
  <c r="C94" i="59"/>
  <c r="C98" i="59"/>
  <c r="C102" i="59"/>
  <c r="C106" i="59"/>
  <c r="AB106" i="59"/>
  <c r="AB107" i="59"/>
  <c r="C110" i="59"/>
  <c r="C114" i="59"/>
  <c r="C118" i="59"/>
  <c r="C122" i="59"/>
  <c r="C126" i="59"/>
  <c r="C130" i="59"/>
  <c r="H2" i="49"/>
  <c r="F5" i="119"/>
  <c r="G5" i="119" s="1"/>
  <c r="H5" i="119"/>
  <c r="I5" i="119"/>
  <c r="F6" i="119"/>
  <c r="I6" i="119"/>
  <c r="F7" i="119"/>
  <c r="H7" i="119" s="1"/>
  <c r="I7" i="119"/>
  <c r="F8" i="119"/>
  <c r="I8" i="119"/>
  <c r="F9" i="119"/>
  <c r="I9" i="119"/>
  <c r="F10" i="119"/>
  <c r="I10" i="119"/>
  <c r="F11" i="119"/>
  <c r="G11" i="119" s="1"/>
  <c r="H11" i="119"/>
  <c r="I11" i="119"/>
  <c r="F12" i="119"/>
  <c r="I12" i="119"/>
  <c r="F13" i="119"/>
  <c r="G13" i="119" s="1"/>
  <c r="H13" i="119"/>
  <c r="I13" i="119"/>
  <c r="F14" i="119"/>
  <c r="I14" i="119"/>
  <c r="F15" i="119"/>
  <c r="G15" i="119"/>
  <c r="H15" i="119"/>
  <c r="I15" i="119"/>
  <c r="F16" i="119"/>
  <c r="G16" i="119" s="1"/>
  <c r="H16" i="119"/>
  <c r="I16" i="119"/>
  <c r="F17" i="119"/>
  <c r="G17" i="119" s="1"/>
  <c r="H17" i="119"/>
  <c r="I17" i="119"/>
  <c r="F18" i="119"/>
  <c r="I18" i="119"/>
  <c r="F19" i="119"/>
  <c r="G19" i="119"/>
  <c r="H19" i="119"/>
  <c r="I19" i="119"/>
  <c r="F20" i="119"/>
  <c r="G20" i="119" s="1"/>
  <c r="H20" i="119"/>
  <c r="I20" i="119"/>
  <c r="F21" i="119"/>
  <c r="G21" i="119" s="1"/>
  <c r="H21" i="119"/>
  <c r="I21" i="119"/>
  <c r="F22" i="119"/>
  <c r="I22" i="119"/>
  <c r="F23" i="119"/>
  <c r="G23" i="119"/>
  <c r="H23" i="119"/>
  <c r="I23" i="119"/>
  <c r="F24" i="119"/>
  <c r="G24" i="119" s="1"/>
  <c r="H24" i="119"/>
  <c r="I24" i="119"/>
  <c r="F25" i="119"/>
  <c r="G25" i="119" s="1"/>
  <c r="H25" i="119"/>
  <c r="I25" i="119"/>
  <c r="F26" i="119"/>
  <c r="I26" i="119"/>
  <c r="F27" i="119"/>
  <c r="G27" i="119"/>
  <c r="H27" i="119"/>
  <c r="I27" i="119"/>
  <c r="F28" i="119"/>
  <c r="G28" i="119" s="1"/>
  <c r="H28" i="119"/>
  <c r="I28" i="119"/>
  <c r="F29" i="119"/>
  <c r="G29" i="119" s="1"/>
  <c r="H29" i="119"/>
  <c r="I29" i="119"/>
  <c r="F30" i="119"/>
  <c r="I30" i="119"/>
  <c r="F31" i="119"/>
  <c r="G31" i="119"/>
  <c r="H31" i="119"/>
  <c r="I31" i="119"/>
  <c r="F32" i="119"/>
  <c r="G32" i="119" s="1"/>
  <c r="H32" i="119"/>
  <c r="I32" i="119"/>
  <c r="F33" i="119"/>
  <c r="G33" i="119" s="1"/>
  <c r="H33" i="119"/>
  <c r="I33" i="119"/>
  <c r="F34" i="119"/>
  <c r="I34" i="119"/>
  <c r="F35" i="119"/>
  <c r="G35" i="119"/>
  <c r="H35" i="119"/>
  <c r="I35" i="119"/>
  <c r="F36" i="119"/>
  <c r="G36" i="119" s="1"/>
  <c r="H36" i="119"/>
  <c r="I36" i="119"/>
  <c r="F37" i="119"/>
  <c r="G37" i="119" s="1"/>
  <c r="H37" i="119"/>
  <c r="I37" i="119"/>
  <c r="F38" i="119"/>
  <c r="I38" i="119"/>
  <c r="F39" i="119"/>
  <c r="G39" i="119"/>
  <c r="H39" i="119"/>
  <c r="I39" i="119"/>
  <c r="F40" i="119"/>
  <c r="G40" i="119" s="1"/>
  <c r="H40" i="119"/>
  <c r="I40" i="119"/>
  <c r="F41" i="119"/>
  <c r="G41" i="119" s="1"/>
  <c r="H41" i="119"/>
  <c r="I41" i="119"/>
  <c r="F42" i="119"/>
  <c r="I42" i="119"/>
  <c r="F43" i="119"/>
  <c r="G43" i="119"/>
  <c r="H43" i="119"/>
  <c r="I43" i="119"/>
  <c r="F44" i="119"/>
  <c r="G44" i="119" s="1"/>
  <c r="H44" i="119"/>
  <c r="I44" i="119"/>
  <c r="F45" i="119"/>
  <c r="G45" i="119" s="1"/>
  <c r="H45" i="119"/>
  <c r="I45" i="119"/>
  <c r="F46" i="119"/>
  <c r="I46" i="119"/>
  <c r="F47" i="119"/>
  <c r="G47" i="119"/>
  <c r="H47" i="119"/>
  <c r="I47" i="119"/>
  <c r="F48" i="119"/>
  <c r="G48" i="119" s="1"/>
  <c r="H48" i="119"/>
  <c r="I48" i="119"/>
  <c r="F49" i="119"/>
  <c r="G49" i="119" s="1"/>
  <c r="H49" i="119"/>
  <c r="I49" i="119"/>
  <c r="F50" i="119"/>
  <c r="I50" i="119"/>
  <c r="F51" i="119"/>
  <c r="G51" i="119"/>
  <c r="H51" i="119"/>
  <c r="I51" i="119"/>
  <c r="F52" i="119"/>
  <c r="G52" i="119" s="1"/>
  <c r="H52" i="119"/>
  <c r="I52" i="119"/>
  <c r="F53" i="119"/>
  <c r="G53" i="119" s="1"/>
  <c r="H53" i="119"/>
  <c r="I53" i="119"/>
  <c r="F54" i="119"/>
  <c r="I54" i="119"/>
  <c r="F55" i="119"/>
  <c r="G55" i="119"/>
  <c r="H55" i="119"/>
  <c r="I55" i="119"/>
  <c r="F56" i="119"/>
  <c r="G56" i="119" s="1"/>
  <c r="H56" i="119"/>
  <c r="I56" i="119"/>
  <c r="F57" i="119"/>
  <c r="G57" i="119" s="1"/>
  <c r="H57" i="119"/>
  <c r="I57" i="119"/>
  <c r="F58" i="119"/>
  <c r="I58" i="119"/>
  <c r="F59" i="119"/>
  <c r="G59" i="119"/>
  <c r="H59" i="119"/>
  <c r="I59" i="119"/>
  <c r="F60" i="119"/>
  <c r="G60" i="119" s="1"/>
  <c r="H60" i="119"/>
  <c r="I60" i="119"/>
  <c r="F61" i="119"/>
  <c r="G61" i="119" s="1"/>
  <c r="H61" i="119"/>
  <c r="I61" i="119"/>
  <c r="F62" i="119"/>
  <c r="I62" i="119"/>
  <c r="F63" i="119"/>
  <c r="G63" i="119"/>
  <c r="H63" i="119"/>
  <c r="I63" i="119"/>
  <c r="F64" i="119"/>
  <c r="G64" i="119" s="1"/>
  <c r="H64" i="119"/>
  <c r="I64" i="119"/>
  <c r="F65" i="119"/>
  <c r="G65" i="119" s="1"/>
  <c r="H65" i="119"/>
  <c r="I65" i="119"/>
  <c r="F66" i="119"/>
  <c r="I66" i="119"/>
  <c r="F67" i="119"/>
  <c r="G67" i="119"/>
  <c r="H67" i="119"/>
  <c r="I67" i="119"/>
  <c r="F68" i="119"/>
  <c r="G68" i="119" s="1"/>
  <c r="H68" i="119"/>
  <c r="I68" i="119"/>
  <c r="F69" i="119"/>
  <c r="G69" i="119" s="1"/>
  <c r="H69" i="119"/>
  <c r="I69" i="119"/>
  <c r="F70" i="119"/>
  <c r="I70" i="119"/>
  <c r="F71" i="119"/>
  <c r="G71" i="119"/>
  <c r="H71" i="119"/>
  <c r="I71" i="119"/>
  <c r="F72" i="119"/>
  <c r="G72" i="119" s="1"/>
  <c r="H72" i="119"/>
  <c r="I72" i="119"/>
  <c r="F73" i="119"/>
  <c r="G73" i="119" s="1"/>
  <c r="H73" i="119"/>
  <c r="I73" i="119"/>
  <c r="F74" i="119"/>
  <c r="I74" i="119"/>
  <c r="F75" i="119"/>
  <c r="G75" i="119"/>
  <c r="H75" i="119"/>
  <c r="I75" i="119"/>
  <c r="F76" i="119"/>
  <c r="G76" i="119" s="1"/>
  <c r="H76" i="119"/>
  <c r="I76" i="119"/>
  <c r="F77" i="119"/>
  <c r="G77" i="119" s="1"/>
  <c r="H77" i="119"/>
  <c r="I77" i="119"/>
  <c r="F78" i="119"/>
  <c r="I78" i="119"/>
  <c r="F79" i="119"/>
  <c r="G79" i="119"/>
  <c r="H79" i="119"/>
  <c r="I79" i="119"/>
  <c r="F80" i="119"/>
  <c r="G80" i="119" s="1"/>
  <c r="H80" i="119"/>
  <c r="I80" i="119"/>
  <c r="F81" i="119"/>
  <c r="G81" i="119" s="1"/>
  <c r="H81" i="119"/>
  <c r="I81" i="119"/>
  <c r="F82" i="119"/>
  <c r="I82" i="119"/>
  <c r="F83" i="119"/>
  <c r="G83" i="119"/>
  <c r="H83" i="119"/>
  <c r="I83" i="119"/>
  <c r="F84" i="119"/>
  <c r="G84" i="119" s="1"/>
  <c r="H84" i="119"/>
  <c r="I84" i="119"/>
  <c r="F85" i="119"/>
  <c r="G85" i="119" s="1"/>
  <c r="H85" i="119"/>
  <c r="I85" i="119"/>
  <c r="F86" i="119"/>
  <c r="I86" i="119"/>
  <c r="F87" i="119"/>
  <c r="G87" i="119"/>
  <c r="H87" i="119"/>
  <c r="I87" i="119"/>
  <c r="F88" i="119"/>
  <c r="G88" i="119" s="1"/>
  <c r="H88" i="119"/>
  <c r="I88" i="119"/>
  <c r="F89" i="119"/>
  <c r="G89" i="119" s="1"/>
  <c r="H89" i="119"/>
  <c r="I89" i="119"/>
  <c r="F90" i="119"/>
  <c r="I90" i="119"/>
  <c r="F91" i="119"/>
  <c r="G91" i="119"/>
  <c r="H91" i="119"/>
  <c r="I91" i="119"/>
  <c r="F92" i="119"/>
  <c r="G92" i="119" s="1"/>
  <c r="H92" i="119"/>
  <c r="I92" i="119"/>
  <c r="F93" i="119"/>
  <c r="G93" i="119" s="1"/>
  <c r="H93" i="119"/>
  <c r="I93" i="119"/>
  <c r="F94" i="119"/>
  <c r="I94" i="119"/>
  <c r="F95" i="119"/>
  <c r="G95" i="119"/>
  <c r="H95" i="119"/>
  <c r="I95" i="119"/>
  <c r="F96" i="119"/>
  <c r="G96" i="119" s="1"/>
  <c r="H96" i="119"/>
  <c r="I96" i="119"/>
  <c r="F97" i="119"/>
  <c r="G97" i="119" s="1"/>
  <c r="H97" i="119"/>
  <c r="I97" i="119"/>
  <c r="F98" i="119"/>
  <c r="I98" i="119"/>
  <c r="F99" i="119"/>
  <c r="G99" i="119"/>
  <c r="H99" i="119"/>
  <c r="I99" i="119"/>
  <c r="F100" i="119"/>
  <c r="G100" i="119" s="1"/>
  <c r="H100" i="119"/>
  <c r="I100" i="119"/>
  <c r="F101" i="119"/>
  <c r="G101" i="119" s="1"/>
  <c r="H101" i="119"/>
  <c r="I101" i="119"/>
  <c r="F102" i="119"/>
  <c r="I102" i="119"/>
  <c r="F103" i="119"/>
  <c r="G103" i="119"/>
  <c r="H103" i="119"/>
  <c r="I103" i="119"/>
  <c r="F104" i="119"/>
  <c r="G104" i="119" s="1"/>
  <c r="H104" i="119"/>
  <c r="I104" i="119"/>
  <c r="F105" i="119"/>
  <c r="G105" i="119" s="1"/>
  <c r="H105" i="119"/>
  <c r="I105" i="119"/>
  <c r="F106" i="119"/>
  <c r="I106" i="119"/>
  <c r="F107" i="119"/>
  <c r="G107" i="119"/>
  <c r="H107" i="119"/>
  <c r="I107" i="119"/>
  <c r="F108" i="119"/>
  <c r="G108" i="119" s="1"/>
  <c r="H108" i="119"/>
  <c r="I108" i="119"/>
  <c r="F109" i="119"/>
  <c r="G109" i="119" s="1"/>
  <c r="H109" i="119"/>
  <c r="I109" i="119"/>
  <c r="F110" i="119"/>
  <c r="I110" i="119"/>
  <c r="F111" i="119"/>
  <c r="G111" i="119"/>
  <c r="H111" i="119"/>
  <c r="I111" i="119"/>
  <c r="F112" i="119"/>
  <c r="G112" i="119" s="1"/>
  <c r="H112" i="119"/>
  <c r="I112" i="119"/>
  <c r="F113" i="119"/>
  <c r="G113" i="119" s="1"/>
  <c r="H113" i="119"/>
  <c r="I113" i="119"/>
  <c r="F114" i="119"/>
  <c r="I114" i="119"/>
  <c r="F115" i="119"/>
  <c r="G115" i="119"/>
  <c r="H115" i="119"/>
  <c r="I115" i="119"/>
  <c r="F116" i="119"/>
  <c r="G116" i="119" s="1"/>
  <c r="H116" i="119"/>
  <c r="I116" i="119"/>
  <c r="F117" i="119"/>
  <c r="G117" i="119" s="1"/>
  <c r="H117" i="119"/>
  <c r="I117" i="119"/>
  <c r="F118" i="119"/>
  <c r="I118" i="119"/>
  <c r="F119" i="119"/>
  <c r="G119" i="119"/>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BQ6" i="1" s="1"/>
  <c r="S6" i="1"/>
  <c r="V6" i="1"/>
  <c r="BB6" i="1" s="1"/>
  <c r="W6" i="1"/>
  <c r="Z6" i="1"/>
  <c r="BK6" i="1" s="1"/>
  <c r="AA6" i="1"/>
  <c r="AX6" i="1"/>
  <c r="BF6" i="1"/>
  <c r="BN6" i="1"/>
  <c r="N7" i="1"/>
  <c r="O7" i="1"/>
  <c r="R7" i="1"/>
  <c r="S7" i="1"/>
  <c r="BA7" i="1" s="1"/>
  <c r="V7" i="1"/>
  <c r="W7" i="1"/>
  <c r="Z7" i="1"/>
  <c r="BK7" i="1"/>
  <c r="AA7" i="1"/>
  <c r="BC7" i="1"/>
  <c r="AX7" i="1"/>
  <c r="AY7" i="1"/>
  <c r="BF7" i="1"/>
  <c r="BG7" i="1"/>
  <c r="BN7" i="1"/>
  <c r="BO7" i="1"/>
  <c r="R8" i="1"/>
  <c r="S8" i="1"/>
  <c r="BA8" i="1" s="1"/>
  <c r="V8" i="1"/>
  <c r="W8" i="1"/>
  <c r="BJ8" i="1" s="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L11" i="1" s="1"/>
  <c r="BK11" i="1"/>
  <c r="BN11" i="1"/>
  <c r="BO11" i="1"/>
  <c r="BP11" i="1"/>
  <c r="BQ11" i="1"/>
  <c r="BR11" i="1"/>
  <c r="BS11" i="1"/>
  <c r="C14" i="1"/>
  <c r="C3" i="50" s="1"/>
  <c r="C15" i="1"/>
  <c r="C16" i="1"/>
  <c r="C5" i="50" s="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BQ6" i="90" s="1"/>
  <c r="S6" i="90"/>
  <c r="V6" i="90"/>
  <c r="BB6" i="90" s="1"/>
  <c r="W6" i="90"/>
  <c r="Z6" i="90"/>
  <c r="BK6" i="90" s="1"/>
  <c r="AA6" i="90"/>
  <c r="AX6" i="90"/>
  <c r="BF6" i="90"/>
  <c r="BN6" i="90"/>
  <c r="N7" i="90"/>
  <c r="O7" i="90"/>
  <c r="R7" i="90"/>
  <c r="BQ7" i="90" s="1"/>
  <c r="S7" i="90"/>
  <c r="V7" i="90"/>
  <c r="W7" i="90"/>
  <c r="Z7" i="90"/>
  <c r="AA7" i="90"/>
  <c r="AX7" i="90"/>
  <c r="AY7" i="90"/>
  <c r="BF7" i="90"/>
  <c r="BG7" i="90"/>
  <c r="BN7" i="90"/>
  <c r="BO7" i="90"/>
  <c r="R8" i="90"/>
  <c r="BQ8" i="90" s="1"/>
  <c r="S8" i="90"/>
  <c r="V8" i="90"/>
  <c r="BJ8" i="90" s="1"/>
  <c r="W8" i="90"/>
  <c r="Z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08" i="50" s="1"/>
  <c r="C16" i="90"/>
  <c r="C109" i="50" s="1"/>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V6" i="89"/>
  <c r="BR6" i="89" s="1"/>
  <c r="W6" i="89"/>
  <c r="Z6" i="89"/>
  <c r="AA6" i="89"/>
  <c r="AX6" i="89"/>
  <c r="BF6" i="89"/>
  <c r="BN6" i="89"/>
  <c r="N7" i="89"/>
  <c r="BP7" i="89" s="1"/>
  <c r="O7" i="89"/>
  <c r="R7" i="89"/>
  <c r="S7" i="89"/>
  <c r="V7" i="89"/>
  <c r="BR7" i="89" s="1"/>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G6" i="88" s="1"/>
  <c r="K6" i="88"/>
  <c r="N6" i="88"/>
  <c r="O6" i="88"/>
  <c r="R6" i="88"/>
  <c r="BA6" i="88" s="1"/>
  <c r="S6" i="88"/>
  <c r="V6" i="88"/>
  <c r="W6" i="88"/>
  <c r="Z6" i="88"/>
  <c r="AA6" i="88"/>
  <c r="AX6" i="88"/>
  <c r="BF6" i="88"/>
  <c r="BN6" i="88"/>
  <c r="N7" i="88"/>
  <c r="O7" i="88"/>
  <c r="R7" i="88"/>
  <c r="S7" i="88"/>
  <c r="V7" i="88"/>
  <c r="W7" i="88"/>
  <c r="BB7" i="88" s="1"/>
  <c r="Z7" i="88"/>
  <c r="BK7" i="88" s="1"/>
  <c r="AA7" i="88"/>
  <c r="AX7" i="88"/>
  <c r="AY7" i="88"/>
  <c r="BF7" i="88"/>
  <c r="BG7" i="88"/>
  <c r="BN7" i="88"/>
  <c r="BO7" i="88"/>
  <c r="R8" i="88"/>
  <c r="S8" i="88"/>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Z6" i="87"/>
  <c r="AA6" i="87"/>
  <c r="AX6" i="87"/>
  <c r="BF6" i="87"/>
  <c r="BN6" i="87"/>
  <c r="N7" i="87"/>
  <c r="O7" i="87"/>
  <c r="R7" i="87"/>
  <c r="BQ7" i="87" s="1"/>
  <c r="S7" i="87"/>
  <c r="V7" i="87"/>
  <c r="W7" i="87"/>
  <c r="Z7" i="87"/>
  <c r="AA7" i="87"/>
  <c r="AX7" i="87"/>
  <c r="AY7" i="87"/>
  <c r="BF7" i="87"/>
  <c r="BG7" i="87"/>
  <c r="BN7" i="87"/>
  <c r="BO7" i="87"/>
  <c r="R8" i="87"/>
  <c r="S8" i="87"/>
  <c r="BI8" i="87" s="1"/>
  <c r="V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19" i="50" s="1"/>
  <c r="C15" i="87"/>
  <c r="C120" i="50" s="1"/>
  <c r="C16" i="87"/>
  <c r="C121" i="50" s="1"/>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R6" i="86"/>
  <c r="BQ6" i="86" s="1"/>
  <c r="S6" i="86"/>
  <c r="V6" i="86"/>
  <c r="BR6" i="86" s="1"/>
  <c r="W6" i="86"/>
  <c r="Z6" i="86"/>
  <c r="AA6" i="86"/>
  <c r="AX6" i="86"/>
  <c r="BF6" i="86"/>
  <c r="BN6" i="86"/>
  <c r="N7" i="86"/>
  <c r="O7" i="86"/>
  <c r="R7" i="86"/>
  <c r="BQ7" i="86" s="1"/>
  <c r="S7" i="86"/>
  <c r="V7" i="86"/>
  <c r="W7" i="86"/>
  <c r="Z7" i="86"/>
  <c r="BS7" i="86" s="1"/>
  <c r="AA7" i="86"/>
  <c r="BK7" i="86" s="1"/>
  <c r="AX7" i="86"/>
  <c r="AY7" i="86"/>
  <c r="BF7" i="86"/>
  <c r="BG7" i="86"/>
  <c r="BN7" i="86"/>
  <c r="BO7" i="86"/>
  <c r="R8" i="86"/>
  <c r="BQ8" i="86" s="1"/>
  <c r="S8" i="86"/>
  <c r="V8" i="86"/>
  <c r="W8" i="86"/>
  <c r="Z8" i="86"/>
  <c r="AA8" i="86"/>
  <c r="BK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23" i="50" s="1"/>
  <c r="C15" i="86"/>
  <c r="C124" i="50" s="1"/>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G6" i="85" s="1"/>
  <c r="K6" i="85"/>
  <c r="N6" i="85"/>
  <c r="O6" i="85"/>
  <c r="R6" i="85"/>
  <c r="S6" i="85"/>
  <c r="V6" i="85"/>
  <c r="BR6" i="85" s="1"/>
  <c r="W6" i="85"/>
  <c r="Z6" i="85"/>
  <c r="BC6" i="85" s="1"/>
  <c r="AA6" i="85"/>
  <c r="AX6" i="85"/>
  <c r="BF6" i="85"/>
  <c r="BN6" i="85"/>
  <c r="N7" i="85"/>
  <c r="O7" i="85"/>
  <c r="R7" i="85"/>
  <c r="S7" i="85"/>
  <c r="V7" i="85"/>
  <c r="BR7" i="85" s="1"/>
  <c r="W7" i="85"/>
  <c r="Z7" i="85"/>
  <c r="AA7" i="85"/>
  <c r="AX7" i="85"/>
  <c r="AY7" i="85"/>
  <c r="BF7" i="85"/>
  <c r="BG7" i="85"/>
  <c r="BN7" i="85"/>
  <c r="BO7" i="85"/>
  <c r="R8" i="85"/>
  <c r="S8" i="85"/>
  <c r="V8" i="85"/>
  <c r="W8" i="85"/>
  <c r="BB8" i="85" s="1"/>
  <c r="Z8" i="85"/>
  <c r="AA8" i="85"/>
  <c r="AX8" i="85"/>
  <c r="AY8" i="85"/>
  <c r="AZ8" i="85"/>
  <c r="BF8" i="85"/>
  <c r="BG8" i="85"/>
  <c r="BH8" i="85"/>
  <c r="BN8" i="85"/>
  <c r="BO8" i="85"/>
  <c r="BP8" i="85"/>
  <c r="V9" i="85"/>
  <c r="BB9" i="85" s="1"/>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27" i="50" s="1"/>
  <c r="C15" i="85"/>
  <c r="C128" i="50" s="1"/>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AA6" i="4"/>
  <c r="AX6" i="4"/>
  <c r="BF6" i="4"/>
  <c r="BN6" i="4"/>
  <c r="N7" i="4"/>
  <c r="BP7" i="4" s="1"/>
  <c r="O7" i="4"/>
  <c r="R7" i="4"/>
  <c r="S7" i="4"/>
  <c r="V7" i="4"/>
  <c r="W7" i="4"/>
  <c r="Z7" i="4"/>
  <c r="AA7" i="4"/>
  <c r="AX7" i="4"/>
  <c r="AY7" i="4"/>
  <c r="BF7" i="4"/>
  <c r="BG7" i="4"/>
  <c r="BN7" i="4"/>
  <c r="BO7" i="4"/>
  <c r="BS7" i="4"/>
  <c r="R8" i="4"/>
  <c r="S8" i="4"/>
  <c r="V8" i="4"/>
  <c r="BB8" i="4" s="1"/>
  <c r="W8" i="4"/>
  <c r="Z8" i="4"/>
  <c r="AA8" i="4"/>
  <c r="AX8" i="4"/>
  <c r="AY8" i="4"/>
  <c r="AZ8" i="4"/>
  <c r="BF8" i="4"/>
  <c r="BG8" i="4"/>
  <c r="BH8" i="4"/>
  <c r="BN8" i="4"/>
  <c r="BO8" i="4"/>
  <c r="BP8" i="4"/>
  <c r="V9" i="4"/>
  <c r="BR9" i="4" s="1"/>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8" i="50" s="1"/>
  <c r="C16" i="4"/>
  <c r="C9" i="50" s="1"/>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BP6" i="5" s="1"/>
  <c r="O6" i="5"/>
  <c r="R6" i="5"/>
  <c r="S6" i="5"/>
  <c r="V6" i="5"/>
  <c r="W6" i="5"/>
  <c r="Z6" i="5"/>
  <c r="BS6" i="5" s="1"/>
  <c r="AA6" i="5"/>
  <c r="AX6" i="5"/>
  <c r="BF6" i="5"/>
  <c r="BN6" i="5"/>
  <c r="N7" i="5"/>
  <c r="O7" i="5"/>
  <c r="R7" i="5"/>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N6" i="6"/>
  <c r="R6" i="6"/>
  <c r="V6" i="6"/>
  <c r="BR6" i="6" s="1"/>
  <c r="K6" i="6"/>
  <c r="BG6" i="6" s="1"/>
  <c r="O6" i="6"/>
  <c r="S6" i="6"/>
  <c r="W6" i="6"/>
  <c r="Z6" i="6"/>
  <c r="AA6" i="6"/>
  <c r="AX6" i="6"/>
  <c r="BF6" i="6"/>
  <c r="BN6" i="6"/>
  <c r="N7" i="6"/>
  <c r="O7" i="6"/>
  <c r="R7" i="6"/>
  <c r="S7" i="6"/>
  <c r="V7" i="6"/>
  <c r="W7" i="6"/>
  <c r="Z7" i="6"/>
  <c r="AA7" i="6"/>
  <c r="AX7" i="6"/>
  <c r="AY7" i="6"/>
  <c r="BF7" i="6"/>
  <c r="BG7" i="6"/>
  <c r="BN7" i="6"/>
  <c r="BO7" i="6"/>
  <c r="BP7" i="6"/>
  <c r="R8" i="6"/>
  <c r="BQ8" i="6" s="1"/>
  <c r="S8" i="6"/>
  <c r="BA8" i="6" s="1"/>
  <c r="V8" i="6"/>
  <c r="W8" i="6"/>
  <c r="Z8" i="6"/>
  <c r="AA8" i="6"/>
  <c r="AX8" i="6"/>
  <c r="AY8" i="6"/>
  <c r="AZ8" i="6"/>
  <c r="BF8" i="6"/>
  <c r="BG8" i="6"/>
  <c r="BH8" i="6"/>
  <c r="BN8" i="6"/>
  <c r="BO8" i="6"/>
  <c r="BP8" i="6"/>
  <c r="V9" i="6"/>
  <c r="BR9" i="6" s="1"/>
  <c r="W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50" s="1"/>
  <c r="C16" i="6"/>
  <c r="C17" i="50"/>
  <c r="C17" i="6"/>
  <c r="C18" i="50" s="1"/>
  <c r="A22" i="6"/>
  <c r="A23" i="6"/>
  <c r="A24" i="6"/>
  <c r="A25" i="6"/>
  <c r="A26" i="6"/>
  <c r="A27" i="6"/>
  <c r="A31" i="6"/>
  <c r="A32" i="6"/>
  <c r="A33" i="6"/>
  <c r="A34" i="6"/>
  <c r="A35" i="6"/>
  <c r="A36" i="6"/>
  <c r="A40" i="6"/>
  <c r="A41" i="6"/>
  <c r="A42" i="6"/>
  <c r="A43" i="6"/>
  <c r="A44" i="6"/>
  <c r="A45" i="6"/>
  <c r="A49" i="6"/>
  <c r="A50" i="6"/>
  <c r="A51" i="6"/>
  <c r="A52" i="6"/>
  <c r="A53" i="6"/>
  <c r="A54" i="6"/>
  <c r="J6" i="7"/>
  <c r="BG6" i="7" s="1"/>
  <c r="K6" i="7"/>
  <c r="N6" i="7"/>
  <c r="O6" i="7"/>
  <c r="R6" i="7"/>
  <c r="S6" i="7"/>
  <c r="V6" i="7"/>
  <c r="BJ6" i="7" s="1"/>
  <c r="W6" i="7"/>
  <c r="Z6" i="7"/>
  <c r="BS6" i="7" s="1"/>
  <c r="AA6" i="7"/>
  <c r="AX6" i="7"/>
  <c r="BC6" i="7"/>
  <c r="BF6" i="7"/>
  <c r="BK6" i="7"/>
  <c r="BN6" i="7"/>
  <c r="N7" i="7"/>
  <c r="AZ7" i="7" s="1"/>
  <c r="O7" i="7"/>
  <c r="R7" i="7"/>
  <c r="S7" i="7"/>
  <c r="V7" i="7"/>
  <c r="BR7" i="7" s="1"/>
  <c r="W7" i="7"/>
  <c r="Z7" i="7"/>
  <c r="AA7" i="7"/>
  <c r="AX7" i="7"/>
  <c r="AY7" i="7"/>
  <c r="BF7" i="7"/>
  <c r="BG7" i="7"/>
  <c r="BN7" i="7"/>
  <c r="BO7" i="7"/>
  <c r="BS7" i="7"/>
  <c r="R8" i="7"/>
  <c r="BQ8" i="7" s="1"/>
  <c r="S8" i="7"/>
  <c r="V8" i="7"/>
  <c r="W8" i="7"/>
  <c r="Z8" i="7"/>
  <c r="AA8" i="7"/>
  <c r="BK8" i="7" s="1"/>
  <c r="AX8" i="7"/>
  <c r="AY8" i="7"/>
  <c r="AZ8" i="7"/>
  <c r="BF8" i="7"/>
  <c r="BG8" i="7"/>
  <c r="BH8" i="7"/>
  <c r="BN8" i="7"/>
  <c r="BO8" i="7"/>
  <c r="BP8" i="7"/>
  <c r="V9" i="7"/>
  <c r="W9" i="7"/>
  <c r="Z9" i="7"/>
  <c r="AA9" i="7"/>
  <c r="AX9" i="7"/>
  <c r="AY9" i="7"/>
  <c r="AZ9" i="7"/>
  <c r="BA9" i="7"/>
  <c r="BF9" i="7"/>
  <c r="BG9" i="7"/>
  <c r="BH9" i="7"/>
  <c r="BI9" i="7"/>
  <c r="BN9" i="7"/>
  <c r="BO9" i="7"/>
  <c r="BP9" i="7"/>
  <c r="BQ9" i="7"/>
  <c r="Z10" i="7"/>
  <c r="BS10" i="7" s="1"/>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BO6" i="8" s="1"/>
  <c r="K6" i="8"/>
  <c r="N6" i="8"/>
  <c r="O6" i="8"/>
  <c r="R6" i="8"/>
  <c r="S6" i="8"/>
  <c r="V6" i="8"/>
  <c r="W6" i="8"/>
  <c r="Z6" i="8"/>
  <c r="AA6" i="8"/>
  <c r="AX6" i="8"/>
  <c r="BF6" i="8"/>
  <c r="BN6" i="8"/>
  <c r="N7" i="8"/>
  <c r="BH7" i="8" s="1"/>
  <c r="O7" i="8"/>
  <c r="R7" i="8"/>
  <c r="BI7" i="8" s="1"/>
  <c r="S7" i="8"/>
  <c r="V7" i="8"/>
  <c r="BR7" i="8" s="1"/>
  <c r="W7" i="8"/>
  <c r="Z7" i="8"/>
  <c r="AA7" i="8"/>
  <c r="AX7" i="8"/>
  <c r="AY7" i="8"/>
  <c r="BF7" i="8"/>
  <c r="BG7" i="8"/>
  <c r="BN7" i="8"/>
  <c r="BO7" i="8"/>
  <c r="R8" i="8"/>
  <c r="BA8" i="8" s="1"/>
  <c r="S8" i="8"/>
  <c r="V8" i="8"/>
  <c r="W8" i="8"/>
  <c r="Z8" i="8"/>
  <c r="BS8" i="8" s="1"/>
  <c r="AA8" i="8"/>
  <c r="BC8" i="8"/>
  <c r="AX8" i="8"/>
  <c r="AY8" i="8"/>
  <c r="AZ8" i="8"/>
  <c r="BF8" i="8"/>
  <c r="BG8" i="8"/>
  <c r="BH8" i="8"/>
  <c r="BN8" i="8"/>
  <c r="BO8" i="8"/>
  <c r="BP8" i="8"/>
  <c r="BR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24" i="50" s="1"/>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AZ6" i="9" s="1"/>
  <c r="O6" i="9"/>
  <c r="R6" i="9"/>
  <c r="S6" i="9"/>
  <c r="V6" i="9"/>
  <c r="BR6" i="9" s="1"/>
  <c r="W6" i="9"/>
  <c r="Z6" i="9"/>
  <c r="AA6" i="9"/>
  <c r="AX6" i="9"/>
  <c r="BF6" i="9"/>
  <c r="BN6" i="9"/>
  <c r="N7" i="9"/>
  <c r="BP7" i="9" s="1"/>
  <c r="O7" i="9"/>
  <c r="R7" i="9"/>
  <c r="BQ7" i="9" s="1"/>
  <c r="S7" i="9"/>
  <c r="BA7" i="9" s="1"/>
  <c r="V7" i="9"/>
  <c r="W7" i="9"/>
  <c r="Z7" i="9"/>
  <c r="AA7" i="9"/>
  <c r="AX7" i="9"/>
  <c r="AY7" i="9"/>
  <c r="BF7" i="9"/>
  <c r="BG7" i="9"/>
  <c r="BN7" i="9"/>
  <c r="BO7" i="9"/>
  <c r="R8" i="9"/>
  <c r="S8" i="9"/>
  <c r="V8" i="9"/>
  <c r="W8" i="9"/>
  <c r="Z8" i="9"/>
  <c r="AA8" i="9"/>
  <c r="AX8" i="9"/>
  <c r="AY8" i="9"/>
  <c r="AZ8" i="9"/>
  <c r="BF8" i="9"/>
  <c r="BG8" i="9"/>
  <c r="BH8" i="9"/>
  <c r="BN8" i="9"/>
  <c r="BO8" i="9"/>
  <c r="BP8" i="9"/>
  <c r="V9" i="9"/>
  <c r="BJ9" i="9" s="1"/>
  <c r="W9" i="9"/>
  <c r="Z9" i="9"/>
  <c r="AA9" i="9"/>
  <c r="AX9" i="9"/>
  <c r="AY9" i="9"/>
  <c r="AZ9" i="9"/>
  <c r="BA9" i="9"/>
  <c r="BF9" i="9"/>
  <c r="BG9" i="9"/>
  <c r="BH9" i="9"/>
  <c r="BI9" i="9"/>
  <c r="BN9" i="9"/>
  <c r="BO9" i="9"/>
  <c r="BP9" i="9"/>
  <c r="BQ9" i="9"/>
  <c r="Z10" i="9"/>
  <c r="BK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s="1"/>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S6" i="10"/>
  <c r="V6" i="10"/>
  <c r="W6" i="10"/>
  <c r="Z6" i="10"/>
  <c r="AA6" i="10"/>
  <c r="BC6" i="10" s="1"/>
  <c r="AX6" i="10"/>
  <c r="BF6" i="10"/>
  <c r="BN6" i="10"/>
  <c r="N7" i="10"/>
  <c r="O7" i="10"/>
  <c r="R7" i="10"/>
  <c r="S7" i="10"/>
  <c r="V7" i="10"/>
  <c r="W7" i="10"/>
  <c r="Z7" i="10"/>
  <c r="AA7" i="10"/>
  <c r="AX7" i="10"/>
  <c r="AY7" i="10"/>
  <c r="BF7" i="10"/>
  <c r="BG7" i="10"/>
  <c r="BN7" i="10"/>
  <c r="BO7" i="10"/>
  <c r="R8" i="10"/>
  <c r="S8" i="10"/>
  <c r="V8" i="10"/>
  <c r="W8" i="10"/>
  <c r="Z8" i="10"/>
  <c r="BK8" i="10"/>
  <c r="AA8" i="10"/>
  <c r="AX8" i="10"/>
  <c r="AY8" i="10"/>
  <c r="AZ8" i="10"/>
  <c r="BF8" i="10"/>
  <c r="BG8" i="10"/>
  <c r="BH8" i="10"/>
  <c r="BN8" i="10"/>
  <c r="BO8" i="10"/>
  <c r="BP8" i="10"/>
  <c r="BR8" i="10"/>
  <c r="V9" i="10"/>
  <c r="BJ9" i="10" s="1"/>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H6" i="108" s="1"/>
  <c r="O6" i="108"/>
  <c r="R6" i="108"/>
  <c r="S6" i="108"/>
  <c r="V6" i="108"/>
  <c r="W6" i="108"/>
  <c r="Z6" i="108"/>
  <c r="BC6" i="108" s="1"/>
  <c r="AA6" i="108"/>
  <c r="AX6" i="108"/>
  <c r="BF6" i="108"/>
  <c r="BN6" i="108"/>
  <c r="N7" i="108"/>
  <c r="BP7" i="108"/>
  <c r="O7" i="108"/>
  <c r="BH7" i="108" s="1"/>
  <c r="R7" i="108"/>
  <c r="BI7" i="108" s="1"/>
  <c r="S7" i="108"/>
  <c r="V7" i="108"/>
  <c r="W7" i="108"/>
  <c r="Z7" i="108"/>
  <c r="AA7" i="108"/>
  <c r="AX7" i="108"/>
  <c r="AY7" i="108"/>
  <c r="BF7" i="108"/>
  <c r="BG7" i="108"/>
  <c r="BN7" i="108"/>
  <c r="BO7" i="108"/>
  <c r="BS7" i="108"/>
  <c r="R8" i="108"/>
  <c r="BQ8" i="108" s="1"/>
  <c r="S8" i="108"/>
  <c r="BA8" i="108" s="1"/>
  <c r="V8" i="108"/>
  <c r="W8" i="108"/>
  <c r="Z8" i="108"/>
  <c r="AA8" i="108"/>
  <c r="AX8" i="108"/>
  <c r="AY8" i="108"/>
  <c r="AZ8" i="108"/>
  <c r="BC8" i="108"/>
  <c r="BF8" i="108"/>
  <c r="BG8" i="108"/>
  <c r="BH8" i="108"/>
  <c r="BN8" i="108"/>
  <c r="BO8" i="108"/>
  <c r="BP8" i="108"/>
  <c r="V9" i="108"/>
  <c r="BR9" i="108" s="1"/>
  <c r="W9" i="108"/>
  <c r="BB9" i="108" s="1"/>
  <c r="Z9" i="108"/>
  <c r="BS9" i="108" s="1"/>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35" i="50" s="1"/>
  <c r="C15" i="108"/>
  <c r="C36" i="50" s="1"/>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BJ6" i="107" s="1"/>
  <c r="Z6" i="107"/>
  <c r="AA6" i="107"/>
  <c r="AX6" i="107"/>
  <c r="BF6" i="107"/>
  <c r="BN6" i="107"/>
  <c r="BO6" i="107"/>
  <c r="BS6" i="107"/>
  <c r="N7" i="107"/>
  <c r="BP7" i="107" s="1"/>
  <c r="O7" i="107"/>
  <c r="R7" i="107"/>
  <c r="S7" i="107"/>
  <c r="V7" i="107"/>
  <c r="BR7" i="107" s="1"/>
  <c r="W7" i="107"/>
  <c r="Z7" i="107"/>
  <c r="BS7" i="107" s="1"/>
  <c r="AA7" i="107"/>
  <c r="AX7" i="107"/>
  <c r="AY7" i="107"/>
  <c r="BF7" i="107"/>
  <c r="BG7" i="107"/>
  <c r="BN7" i="107"/>
  <c r="BO7" i="107"/>
  <c r="R8" i="107"/>
  <c r="S8" i="107"/>
  <c r="V8" i="107"/>
  <c r="W8" i="107"/>
  <c r="Z8" i="107"/>
  <c r="AA8" i="107"/>
  <c r="AX8" i="107"/>
  <c r="AY8" i="107"/>
  <c r="AZ8" i="107"/>
  <c r="BF8" i="107"/>
  <c r="BG8" i="107"/>
  <c r="BH8" i="107"/>
  <c r="BN8" i="107"/>
  <c r="BO8" i="107"/>
  <c r="BP8" i="107"/>
  <c r="V9" i="107"/>
  <c r="BR9" i="107" s="1"/>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BO6" i="106" s="1"/>
  <c r="K6" i="106"/>
  <c r="N6" i="106"/>
  <c r="O6" i="106"/>
  <c r="R6" i="106"/>
  <c r="S6" i="106"/>
  <c r="V6" i="106"/>
  <c r="W6" i="106"/>
  <c r="Z6" i="106"/>
  <c r="AA6" i="106"/>
  <c r="BC6" i="106" s="1"/>
  <c r="AX6" i="106"/>
  <c r="BF6" i="106"/>
  <c r="BN6" i="106"/>
  <c r="N7" i="106"/>
  <c r="BP7" i="106" s="1"/>
  <c r="O7" i="106"/>
  <c r="AZ7" i="106" s="1"/>
  <c r="R7" i="106"/>
  <c r="BQ7" i="106" s="1"/>
  <c r="S7" i="106"/>
  <c r="V7" i="106"/>
  <c r="W7" i="106"/>
  <c r="Z7" i="106"/>
  <c r="BK7" i="106"/>
  <c r="AA7" i="106"/>
  <c r="AX7" i="106"/>
  <c r="AY7" i="106"/>
  <c r="BC7" i="106"/>
  <c r="BF7" i="106"/>
  <c r="BG7" i="106"/>
  <c r="BN7" i="106"/>
  <c r="BO7" i="106"/>
  <c r="BS7" i="106"/>
  <c r="R8" i="106"/>
  <c r="BQ8" i="106" s="1"/>
  <c r="S8" i="106"/>
  <c r="V8" i="106"/>
  <c r="W8" i="106"/>
  <c r="Z8" i="106"/>
  <c r="BS8" i="106" s="1"/>
  <c r="AA8" i="106"/>
  <c r="AX8" i="106"/>
  <c r="AY8" i="106"/>
  <c r="AZ8" i="106"/>
  <c r="BF8" i="106"/>
  <c r="BG8" i="106"/>
  <c r="BH8" i="106"/>
  <c r="BN8" i="106"/>
  <c r="BO8" i="106"/>
  <c r="BP8" i="106"/>
  <c r="V9" i="106"/>
  <c r="BR9" i="106" s="1"/>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s="1"/>
  <c r="BC11" i="106"/>
  <c r="BF11" i="106"/>
  <c r="BG11" i="106"/>
  <c r="BH11" i="106"/>
  <c r="BI11" i="106"/>
  <c r="BJ11" i="106"/>
  <c r="BK11" i="106"/>
  <c r="BN11" i="106"/>
  <c r="BO11" i="106"/>
  <c r="BP11" i="106"/>
  <c r="BQ11" i="106"/>
  <c r="BR11" i="106"/>
  <c r="BS11" i="106"/>
  <c r="C14" i="106"/>
  <c r="C43" i="50" s="1"/>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A6" i="105" s="1"/>
  <c r="S6" i="105"/>
  <c r="V6" i="105"/>
  <c r="BR6" i="105" s="1"/>
  <c r="W6" i="105"/>
  <c r="Z6" i="105"/>
  <c r="BK6" i="105" s="1"/>
  <c r="AA6" i="105"/>
  <c r="AX6" i="105"/>
  <c r="BF6" i="105"/>
  <c r="BN6" i="105"/>
  <c r="N7" i="105"/>
  <c r="O7" i="105"/>
  <c r="R7" i="105"/>
  <c r="BA7" i="105"/>
  <c r="S7" i="105"/>
  <c r="BI7" i="105" s="1"/>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AX6" i="104"/>
  <c r="BF6" i="104"/>
  <c r="BN6" i="104"/>
  <c r="N7" i="104"/>
  <c r="O7" i="104"/>
  <c r="R7" i="104"/>
  <c r="BQ7" i="104" s="1"/>
  <c r="S7" i="104"/>
  <c r="V7" i="104"/>
  <c r="BB7" i="104" s="1"/>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AQ9" i="104" s="1"/>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53" i="50" s="1"/>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Q6" i="103" s="1"/>
  <c r="S6" i="103"/>
  <c r="V6" i="103"/>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BR8" i="103" s="1"/>
  <c r="W8" i="103"/>
  <c r="Z8" i="103"/>
  <c r="AA8" i="103"/>
  <c r="BC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BP6" i="102" s="1"/>
  <c r="O6" i="102"/>
  <c r="R6" i="102"/>
  <c r="BQ6" i="102" s="1"/>
  <c r="S6" i="102"/>
  <c r="V6" i="102"/>
  <c r="W6" i="102"/>
  <c r="Z6" i="102"/>
  <c r="AA6" i="102"/>
  <c r="AX6" i="102"/>
  <c r="BF6" i="102"/>
  <c r="BN6" i="102"/>
  <c r="N7" i="102"/>
  <c r="BH7" i="102" s="1"/>
  <c r="O7" i="102"/>
  <c r="R7" i="102"/>
  <c r="S7" i="102"/>
  <c r="V7" i="102"/>
  <c r="BR7" i="102" s="1"/>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C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59" i="50" s="1"/>
  <c r="C15" i="102"/>
  <c r="C60" i="50" s="1"/>
  <c r="C16" i="102"/>
  <c r="C61" i="50" s="1"/>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S6" i="101"/>
  <c r="BI6" i="101" s="1"/>
  <c r="V6" i="101"/>
  <c r="BR6" i="101" s="1"/>
  <c r="W6" i="101"/>
  <c r="Z6" i="101"/>
  <c r="AA6" i="101"/>
  <c r="BK6" i="101" s="1"/>
  <c r="AX6" i="101"/>
  <c r="BF6" i="101"/>
  <c r="BN6" i="101"/>
  <c r="BQ6" i="101"/>
  <c r="BS6" i="101"/>
  <c r="N7" i="101"/>
  <c r="O7" i="101"/>
  <c r="R7" i="101"/>
  <c r="S7" i="101"/>
  <c r="V7" i="101"/>
  <c r="W7" i="101"/>
  <c r="Z7" i="101"/>
  <c r="AA7" i="101"/>
  <c r="BC7" i="101" s="1"/>
  <c r="AX7" i="101"/>
  <c r="AY7" i="101"/>
  <c r="BF7" i="101"/>
  <c r="BG7" i="101"/>
  <c r="BN7" i="101"/>
  <c r="BO7" i="101"/>
  <c r="BS7" i="101"/>
  <c r="R8" i="101"/>
  <c r="S8" i="101"/>
  <c r="BI8" i="101" s="1"/>
  <c r="V8" i="101"/>
  <c r="BR8" i="101" s="1"/>
  <c r="W8" i="101"/>
  <c r="Z8" i="101"/>
  <c r="BS8" i="101" s="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D10" i="101" s="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BI6" i="100" s="1"/>
  <c r="S6" i="100"/>
  <c r="V6" i="100"/>
  <c r="W6" i="100"/>
  <c r="BB6" i="100"/>
  <c r="Z6" i="100"/>
  <c r="BS6" i="100" s="1"/>
  <c r="AA6" i="100"/>
  <c r="AX6" i="100"/>
  <c r="BF6" i="100"/>
  <c r="BN6" i="100"/>
  <c r="N7" i="100"/>
  <c r="O7" i="100"/>
  <c r="R7" i="100"/>
  <c r="BQ7" i="100" s="1"/>
  <c r="S7" i="100"/>
  <c r="V7" i="100"/>
  <c r="BJ7" i="100" s="1"/>
  <c r="W7" i="100"/>
  <c r="Z7" i="100"/>
  <c r="AA7" i="100"/>
  <c r="AX7" i="100"/>
  <c r="AY7" i="100"/>
  <c r="BF7" i="100"/>
  <c r="BG7" i="100"/>
  <c r="BN7" i="100"/>
  <c r="BO7" i="100"/>
  <c r="R8" i="100"/>
  <c r="BQ8" i="100" s="1"/>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L11" i="100" s="1"/>
  <c r="BK11" i="100"/>
  <c r="BN11" i="100"/>
  <c r="BO11" i="100"/>
  <c r="BP11" i="100"/>
  <c r="BQ11" i="100"/>
  <c r="BR11" i="100"/>
  <c r="BS11" i="100"/>
  <c r="C14" i="100"/>
  <c r="C67" i="50" s="1"/>
  <c r="C15" i="100"/>
  <c r="C16" i="100"/>
  <c r="C69" i="50" s="1"/>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Q6" i="99" s="1"/>
  <c r="S6" i="99"/>
  <c r="V6" i="99"/>
  <c r="BR6" i="99" s="1"/>
  <c r="W6" i="99"/>
  <c r="Z6" i="99"/>
  <c r="AA6" i="99"/>
  <c r="AX6" i="99"/>
  <c r="BF6" i="99"/>
  <c r="BN6" i="99"/>
  <c r="N7" i="99"/>
  <c r="O7" i="99"/>
  <c r="R7" i="99"/>
  <c r="BA7" i="99" s="1"/>
  <c r="S7" i="99"/>
  <c r="V7" i="99"/>
  <c r="W7" i="99"/>
  <c r="Z7" i="99"/>
  <c r="BS7" i="99" s="1"/>
  <c r="AA7" i="99"/>
  <c r="AX7" i="99"/>
  <c r="AY7" i="99"/>
  <c r="BF7" i="99"/>
  <c r="BG7" i="99"/>
  <c r="BN7" i="99"/>
  <c r="BO7" i="99"/>
  <c r="R8" i="99"/>
  <c r="BQ8" i="99" s="1"/>
  <c r="S8" i="99"/>
  <c r="V8" i="99"/>
  <c r="W8" i="99"/>
  <c r="Z8" i="99"/>
  <c r="AA8" i="99"/>
  <c r="AX8" i="99"/>
  <c r="AY8" i="99"/>
  <c r="AZ8" i="99"/>
  <c r="BF8" i="99"/>
  <c r="BG8" i="99"/>
  <c r="BH8" i="99"/>
  <c r="BN8" i="99"/>
  <c r="BO8" i="99"/>
  <c r="BP8" i="99"/>
  <c r="V9" i="99"/>
  <c r="W9" i="99"/>
  <c r="BJ9" i="99" s="1"/>
  <c r="Z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s="1"/>
  <c r="K6" i="98"/>
  <c r="N6" i="98"/>
  <c r="BP6" i="98" s="1"/>
  <c r="O6" i="98"/>
  <c r="R6" i="98"/>
  <c r="S6" i="98"/>
  <c r="BI6" i="98" s="1"/>
  <c r="V6" i="98"/>
  <c r="W6" i="98"/>
  <c r="Z6" i="98"/>
  <c r="BK6" i="98" s="1"/>
  <c r="AA6" i="98"/>
  <c r="AX6" i="98"/>
  <c r="BF6" i="98"/>
  <c r="BN6" i="98"/>
  <c r="N7" i="98"/>
  <c r="BP7" i="98" s="1"/>
  <c r="O7" i="98"/>
  <c r="R7" i="98"/>
  <c r="BQ7" i="98" s="1"/>
  <c r="S7" i="98"/>
  <c r="V7" i="98"/>
  <c r="W7" i="98"/>
  <c r="Z7" i="98"/>
  <c r="AA7" i="98"/>
  <c r="AX7" i="98"/>
  <c r="AY7" i="98"/>
  <c r="BF7" i="98"/>
  <c r="BG7" i="98"/>
  <c r="BN7" i="98"/>
  <c r="BO7" i="98"/>
  <c r="R8" i="98"/>
  <c r="S8" i="98"/>
  <c r="V8" i="98"/>
  <c r="BR8" i="98" s="1"/>
  <c r="W8" i="98"/>
  <c r="Z8" i="98"/>
  <c r="AA8" i="98"/>
  <c r="AX8" i="98"/>
  <c r="AY8" i="98"/>
  <c r="AZ8" i="98"/>
  <c r="BF8" i="98"/>
  <c r="BG8" i="98"/>
  <c r="BH8" i="98"/>
  <c r="BN8" i="98"/>
  <c r="BO8" i="98"/>
  <c r="BP8" i="98"/>
  <c r="BQ8" i="98"/>
  <c r="V9" i="98"/>
  <c r="W9" i="98"/>
  <c r="BJ9" i="98" s="1"/>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76" i="50" s="1"/>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W6" i="97"/>
  <c r="Z6" i="97"/>
  <c r="BS6" i="97"/>
  <c r="AA6" i="97"/>
  <c r="BK6" i="97" s="1"/>
  <c r="BC6" i="97"/>
  <c r="AX6" i="97"/>
  <c r="BB6" i="97"/>
  <c r="BF6" i="97"/>
  <c r="BN6" i="97"/>
  <c r="N7" i="97"/>
  <c r="O7" i="97"/>
  <c r="R7" i="97"/>
  <c r="S7" i="97"/>
  <c r="V7" i="97"/>
  <c r="W7" i="97"/>
  <c r="Z7" i="97"/>
  <c r="AA7" i="97"/>
  <c r="AX7" i="97"/>
  <c r="AY7" i="97"/>
  <c r="BF7" i="97"/>
  <c r="BG7" i="97"/>
  <c r="BN7" i="97"/>
  <c r="BO7" i="97"/>
  <c r="R8" i="97"/>
  <c r="S8" i="97"/>
  <c r="V8" i="97"/>
  <c r="W8" i="97"/>
  <c r="Z8" i="97"/>
  <c r="BS8" i="97"/>
  <c r="AA8" i="97"/>
  <c r="AX8" i="97"/>
  <c r="AY8" i="97"/>
  <c r="AZ8" i="97"/>
  <c r="BF8" i="97"/>
  <c r="BG8" i="97"/>
  <c r="BH8" i="97"/>
  <c r="BN8" i="97"/>
  <c r="BO8" i="97"/>
  <c r="BP8" i="97"/>
  <c r="V9" i="97"/>
  <c r="W9" i="97"/>
  <c r="Z9" i="97"/>
  <c r="BK9" i="97"/>
  <c r="AA9" i="97"/>
  <c r="BC9" i="97" s="1"/>
  <c r="AX9" i="97"/>
  <c r="AY9" i="97"/>
  <c r="AZ9" i="97"/>
  <c r="BA9" i="97"/>
  <c r="BF9" i="97"/>
  <c r="BG9" i="97"/>
  <c r="BH9" i="97"/>
  <c r="BI9" i="97"/>
  <c r="BN9" i="97"/>
  <c r="BO9" i="97"/>
  <c r="BP9" i="97"/>
  <c r="BQ9" i="97"/>
  <c r="Z10" i="97"/>
  <c r="AA10" i="97"/>
  <c r="BK10" i="97" s="1"/>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C6" i="96"/>
  <c r="BF6" i="96"/>
  <c r="BN6" i="96"/>
  <c r="N7" i="96"/>
  <c r="BP7" i="96"/>
  <c r="O7" i="96"/>
  <c r="R7" i="96"/>
  <c r="BA7" i="96" s="1"/>
  <c r="S7" i="96"/>
  <c r="V7" i="96"/>
  <c r="BR7" i="96" s="1"/>
  <c r="W7" i="96"/>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BR9" i="96" s="1"/>
  <c r="W9" i="96"/>
  <c r="Z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H6" i="95" s="1"/>
  <c r="O6" i="95"/>
  <c r="R6" i="95"/>
  <c r="S6" i="95"/>
  <c r="V6" i="95"/>
  <c r="BB6" i="95" s="1"/>
  <c r="W6" i="95"/>
  <c r="Z6" i="95"/>
  <c r="BS6" i="95" s="1"/>
  <c r="AA6" i="95"/>
  <c r="BC6" i="95"/>
  <c r="AX6" i="95"/>
  <c r="BF6" i="95"/>
  <c r="BN6" i="95"/>
  <c r="BP6" i="95"/>
  <c r="N7" i="95"/>
  <c r="O7" i="95"/>
  <c r="R7" i="95"/>
  <c r="S7" i="95"/>
  <c r="V7" i="95"/>
  <c r="BR7" i="95" s="1"/>
  <c r="W7" i="95"/>
  <c r="Z7" i="95"/>
  <c r="AA7" i="95"/>
  <c r="BC7" i="95" s="1"/>
  <c r="AX7" i="95"/>
  <c r="AY7" i="95"/>
  <c r="BF7" i="95"/>
  <c r="BG7" i="95"/>
  <c r="BN7" i="95"/>
  <c r="BO7" i="95"/>
  <c r="BS7" i="95"/>
  <c r="R8" i="95"/>
  <c r="BI8" i="95" s="1"/>
  <c r="S8" i="95"/>
  <c r="V8" i="95"/>
  <c r="BR8" i="95" s="1"/>
  <c r="W8" i="95"/>
  <c r="Z8" i="95"/>
  <c r="AA8" i="95"/>
  <c r="AX8" i="95"/>
  <c r="AY8" i="95"/>
  <c r="AZ8" i="95"/>
  <c r="BF8" i="95"/>
  <c r="BG8" i="95"/>
  <c r="BH8" i="95"/>
  <c r="BN8" i="95"/>
  <c r="BO8" i="95"/>
  <c r="BP8" i="95"/>
  <c r="V9" i="95"/>
  <c r="BR9" i="95" s="1"/>
  <c r="W9" i="95"/>
  <c r="Z9" i="95"/>
  <c r="AA9" i="95"/>
  <c r="BC9" i="95" s="1"/>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s="1"/>
  <c r="K6" i="94"/>
  <c r="N6" i="94"/>
  <c r="BP6" i="94" s="1"/>
  <c r="O6" i="94"/>
  <c r="R6" i="94"/>
  <c r="S6" i="94"/>
  <c r="V6" i="94"/>
  <c r="BR6" i="94" s="1"/>
  <c r="W6" i="94"/>
  <c r="BB6" i="94" s="1"/>
  <c r="Z6" i="94"/>
  <c r="AA6" i="94"/>
  <c r="AX6" i="94"/>
  <c r="BF6" i="94"/>
  <c r="BN6" i="94"/>
  <c r="N7" i="94"/>
  <c r="BP7" i="94" s="1"/>
  <c r="O7" i="94"/>
  <c r="R7" i="94"/>
  <c r="S7" i="94"/>
  <c r="V7" i="94"/>
  <c r="W7" i="94"/>
  <c r="Z7" i="94"/>
  <c r="AA7" i="94"/>
  <c r="AX7" i="94"/>
  <c r="AY7" i="94"/>
  <c r="BF7" i="94"/>
  <c r="BG7" i="94"/>
  <c r="BN7" i="94"/>
  <c r="BO7" i="94"/>
  <c r="BS7" i="94"/>
  <c r="R8" i="94"/>
  <c r="S8" i="94"/>
  <c r="V8" i="94"/>
  <c r="BR8" i="94" s="1"/>
  <c r="W8" i="94"/>
  <c r="Z8" i="94"/>
  <c r="BC8" i="94" s="1"/>
  <c r="AA8" i="94"/>
  <c r="AX8" i="94"/>
  <c r="AY8" i="94"/>
  <c r="AZ8" i="94"/>
  <c r="BF8" i="94"/>
  <c r="BG8" i="94"/>
  <c r="BH8" i="94"/>
  <c r="BN8" i="94"/>
  <c r="BO8" i="94"/>
  <c r="BP8" i="94"/>
  <c r="V9" i="94"/>
  <c r="W9" i="94"/>
  <c r="Z9" i="94"/>
  <c r="AA9" i="94"/>
  <c r="BC9" i="94" s="1"/>
  <c r="AX9" i="94"/>
  <c r="AY9" i="94"/>
  <c r="AZ9" i="94"/>
  <c r="BA9" i="94"/>
  <c r="BF9" i="94"/>
  <c r="BG9" i="94"/>
  <c r="BH9" i="94"/>
  <c r="BI9" i="94"/>
  <c r="BN9" i="94"/>
  <c r="BO9" i="94"/>
  <c r="BP9" i="94"/>
  <c r="BQ9" i="94"/>
  <c r="Z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91" i="50" s="1"/>
  <c r="C15" i="94"/>
  <c r="C92" i="50" s="1"/>
  <c r="C16" i="94"/>
  <c r="C93" i="50" s="1"/>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H6" i="93" s="1"/>
  <c r="O6" i="93"/>
  <c r="AZ6" i="93"/>
  <c r="R6" i="93"/>
  <c r="BQ6" i="93" s="1"/>
  <c r="S6" i="93"/>
  <c r="V6" i="93"/>
  <c r="W6" i="93"/>
  <c r="BB6" i="93" s="1"/>
  <c r="Z6" i="93"/>
  <c r="AA6" i="93"/>
  <c r="AX6" i="93"/>
  <c r="BF6" i="93"/>
  <c r="BN6" i="93"/>
  <c r="N7" i="93"/>
  <c r="O7" i="93"/>
  <c r="R7" i="93"/>
  <c r="S7" i="93"/>
  <c r="BA7" i="93"/>
  <c r="V7" i="93"/>
  <c r="W7" i="93"/>
  <c r="Z7" i="93"/>
  <c r="BS7" i="93" s="1"/>
  <c r="AA7" i="93"/>
  <c r="AX7" i="93"/>
  <c r="AY7" i="93"/>
  <c r="BF7" i="93"/>
  <c r="BG7" i="93"/>
  <c r="BN7" i="93"/>
  <c r="BO7" i="93"/>
  <c r="R8" i="93"/>
  <c r="S8" i="93"/>
  <c r="V8" i="93"/>
  <c r="W8" i="93"/>
  <c r="Z8" i="93"/>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s="1"/>
  <c r="S6" i="92"/>
  <c r="V6" i="92"/>
  <c r="BR6" i="92" s="1"/>
  <c r="W6" i="92"/>
  <c r="Z6" i="92"/>
  <c r="AA6" i="92"/>
  <c r="AX6" i="92"/>
  <c r="BC6" i="92"/>
  <c r="BF6" i="92"/>
  <c r="BN6" i="92"/>
  <c r="N7" i="92"/>
  <c r="BP7" i="92" s="1"/>
  <c r="O7" i="92"/>
  <c r="R7" i="92"/>
  <c r="BQ7" i="92"/>
  <c r="S7" i="92"/>
  <c r="BI7" i="92" s="1"/>
  <c r="V7" i="92"/>
  <c r="BR7" i="92" s="1"/>
  <c r="W7" i="92"/>
  <c r="Z7" i="92"/>
  <c r="AA7" i="92"/>
  <c r="AX7" i="92"/>
  <c r="AY7" i="92"/>
  <c r="BF7" i="92"/>
  <c r="BG7" i="92"/>
  <c r="BN7" i="92"/>
  <c r="BO7" i="92"/>
  <c r="R8" i="92"/>
  <c r="BQ8" i="92" s="1"/>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O7" i="91"/>
  <c r="R7" i="91"/>
  <c r="S7" i="91"/>
  <c r="V7" i="91"/>
  <c r="W7" i="91"/>
  <c r="BJ7" i="91"/>
  <c r="Z7" i="91"/>
  <c r="BS7" i="91" s="1"/>
  <c r="AA7" i="91"/>
  <c r="BK7" i="91" s="1"/>
  <c r="AX7" i="91"/>
  <c r="AY7" i="91"/>
  <c r="BF7" i="91"/>
  <c r="BG7" i="91"/>
  <c r="BN7" i="91"/>
  <c r="BO7" i="91"/>
  <c r="R8" i="91"/>
  <c r="BA8" i="91" s="1"/>
  <c r="S8" i="91"/>
  <c r="V8" i="91"/>
  <c r="BB8" i="91" s="1"/>
  <c r="W8" i="91"/>
  <c r="Z8" i="91"/>
  <c r="AA8" i="9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BA6" i="117" s="1"/>
  <c r="S6" i="117"/>
  <c r="V6" i="117"/>
  <c r="BR6" i="117" s="1"/>
  <c r="W6" i="117"/>
  <c r="Z6" i="117"/>
  <c r="AA6" i="117"/>
  <c r="BC6" i="117"/>
  <c r="AX6" i="117"/>
  <c r="BF6" i="117"/>
  <c r="BN6" i="117"/>
  <c r="N7" i="117"/>
  <c r="AZ7" i="117" s="1"/>
  <c r="O7" i="117"/>
  <c r="R7" i="117"/>
  <c r="BQ7" i="117" s="1"/>
  <c r="S7" i="117"/>
  <c r="V7" i="117"/>
  <c r="BB7" i="117" s="1"/>
  <c r="W7" i="117"/>
  <c r="Z7" i="117"/>
  <c r="BC7" i="117" s="1"/>
  <c r="AA7" i="117"/>
  <c r="AX7" i="117"/>
  <c r="AY7" i="117"/>
  <c r="BF7" i="117"/>
  <c r="BG7" i="117"/>
  <c r="BN7" i="117"/>
  <c r="BO7" i="117"/>
  <c r="BS7" i="117"/>
  <c r="R8" i="117"/>
  <c r="S8" i="117"/>
  <c r="V8" i="117"/>
  <c r="W8" i="117"/>
  <c r="BB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6" i="50"/>
  <c r="C7" i="50"/>
  <c r="C11" i="50"/>
  <c r="C13" i="50"/>
  <c r="C20" i="50"/>
  <c r="C29" i="50"/>
  <c r="C31" i="50"/>
  <c r="C32" i="50"/>
  <c r="C33" i="50"/>
  <c r="C40" i="50"/>
  <c r="C46" i="50"/>
  <c r="C47" i="50"/>
  <c r="C51" i="50"/>
  <c r="C52" i="50"/>
  <c r="C58" i="50"/>
  <c r="C63" i="50"/>
  <c r="C64" i="50"/>
  <c r="C68" i="50"/>
  <c r="C71" i="50"/>
  <c r="C72" i="50"/>
  <c r="C79" i="50"/>
  <c r="C84" i="50"/>
  <c r="C88" i="50"/>
  <c r="C95" i="50"/>
  <c r="C97" i="50"/>
  <c r="C100" i="50"/>
  <c r="C111" i="50"/>
  <c r="C112" i="50"/>
  <c r="C113" i="50"/>
  <c r="C126" i="50"/>
  <c r="C129" i="50"/>
  <c r="BR8" i="96"/>
  <c r="BR6" i="96"/>
  <c r="BR7" i="97"/>
  <c r="AY6" i="99"/>
  <c r="BP7" i="101"/>
  <c r="BR7" i="103"/>
  <c r="BR8" i="105"/>
  <c r="BJ9" i="6"/>
  <c r="BR9" i="90"/>
  <c r="BP7" i="90"/>
  <c r="BJ9" i="1"/>
  <c r="BR8" i="1"/>
  <c r="BQ7" i="103"/>
  <c r="BI6" i="104"/>
  <c r="BQ6" i="104"/>
  <c r="BO6" i="96"/>
  <c r="BP6" i="97"/>
  <c r="BH6" i="98"/>
  <c r="BR9" i="5"/>
  <c r="BR8" i="4"/>
  <c r="BO6" i="89"/>
  <c r="BP6" i="90"/>
  <c r="BQ7" i="1"/>
  <c r="BH7" i="91"/>
  <c r="BQ6" i="94"/>
  <c r="BR9" i="100"/>
  <c r="BR9" i="104"/>
  <c r="AD8" i="5"/>
  <c r="BJ8" i="4"/>
  <c r="BT11" i="1"/>
  <c r="AD8" i="1"/>
  <c r="BR7" i="94"/>
  <c r="BJ7" i="106"/>
  <c r="BQ6" i="106"/>
  <c r="BB9" i="1"/>
  <c r="BA7" i="5"/>
  <c r="BB6" i="4"/>
  <c r="BR9" i="85"/>
  <c r="BR8" i="90"/>
  <c r="BQ8" i="1"/>
  <c r="BO6" i="1"/>
  <c r="BA6" i="1"/>
  <c r="AY6" i="1"/>
  <c r="BB9" i="92"/>
  <c r="BB8" i="93"/>
  <c r="BJ7" i="95"/>
  <c r="BQ7" i="96"/>
  <c r="BR8" i="97"/>
  <c r="BJ8" i="97"/>
  <c r="AZ7" i="6"/>
  <c r="BQ8" i="89"/>
  <c r="BB9" i="5"/>
  <c r="BB8" i="5"/>
  <c r="BS9" i="117"/>
  <c r="AD10" i="94"/>
  <c r="BA8" i="94"/>
  <c r="BS8" i="96"/>
  <c r="BS9" i="97"/>
  <c r="BQ7" i="97"/>
  <c r="BC8" i="98"/>
  <c r="BS7" i="98"/>
  <c r="BS6" i="98"/>
  <c r="BC6" i="98"/>
  <c r="BS8" i="99"/>
  <c r="BC7" i="99"/>
  <c r="BS8" i="103"/>
  <c r="BS10" i="105"/>
  <c r="BS7" i="105"/>
  <c r="BS6" i="105"/>
  <c r="BK10" i="106"/>
  <c r="BJ7" i="107"/>
  <c r="BB7" i="107"/>
  <c r="BA7" i="8"/>
  <c r="AD9" i="1"/>
  <c r="BA7" i="4"/>
  <c r="BS8" i="85"/>
  <c r="AY6" i="85"/>
  <c r="BC9" i="86"/>
  <c r="BS8" i="86"/>
  <c r="BC7" i="86"/>
  <c r="BS7" i="90"/>
  <c r="BC7" i="90"/>
  <c r="BS10" i="1"/>
  <c r="AD10" i="1"/>
  <c r="BS7" i="1"/>
  <c r="O1" i="75"/>
  <c r="S5" i="47"/>
  <c r="N1" i="75"/>
  <c r="BK10" i="117"/>
  <c r="BS6" i="92"/>
  <c r="BS9" i="93"/>
  <c r="BS6" i="93"/>
  <c r="BS10" i="95"/>
  <c r="BS9" i="95"/>
  <c r="BS8" i="95"/>
  <c r="AD10" i="96"/>
  <c r="BK10" i="99"/>
  <c r="BS6" i="99"/>
  <c r="BS9" i="100"/>
  <c r="BS6" i="102"/>
  <c r="BC6" i="102"/>
  <c r="BS10" i="103"/>
  <c r="BR6" i="10"/>
  <c r="BS8" i="9"/>
  <c r="BS7" i="9"/>
  <c r="BS9" i="7"/>
  <c r="BS10" i="5"/>
  <c r="BS9" i="5"/>
  <c r="BS8" i="5"/>
  <c r="BK8" i="5"/>
  <c r="BJ8" i="5"/>
  <c r="AZ7" i="4"/>
  <c r="BA8" i="85"/>
  <c r="BS9" i="86"/>
  <c r="BC8" i="86"/>
  <c r="BC9" i="87"/>
  <c r="BS7" i="88"/>
  <c r="BC8" i="90"/>
  <c r="BI8" i="90"/>
  <c r="BS6" i="90"/>
  <c r="BC6" i="90"/>
  <c r="BS6" i="1"/>
  <c r="G521" i="61"/>
  <c r="G533" i="61"/>
  <c r="G537" i="61"/>
  <c r="G541" i="61"/>
  <c r="G553" i="61"/>
  <c r="G577" i="61"/>
  <c r="G589" i="61"/>
  <c r="G593" i="61"/>
  <c r="G597" i="61"/>
  <c r="G605" i="61"/>
  <c r="G621" i="61"/>
  <c r="G625" i="61"/>
  <c r="G629" i="61"/>
  <c r="G633" i="61"/>
  <c r="G637" i="61"/>
  <c r="G653" i="61"/>
  <c r="G657" i="61"/>
  <c r="G665" i="61"/>
  <c r="G681" i="61"/>
  <c r="G685" i="61"/>
  <c r="G689" i="61"/>
  <c r="G697" i="61"/>
  <c r="G709" i="61"/>
  <c r="G713" i="61"/>
  <c r="G717" i="61"/>
  <c r="G721" i="61"/>
  <c r="G725" i="61"/>
  <c r="G729" i="61"/>
  <c r="G737" i="61"/>
  <c r="G741" i="61"/>
  <c r="G745" i="61"/>
  <c r="G749" i="61"/>
  <c r="G757" i="61"/>
  <c r="G761" i="61"/>
  <c r="G769" i="61"/>
  <c r="G773" i="61"/>
  <c r="G777" i="61"/>
  <c r="G781" i="61"/>
  <c r="G785" i="61"/>
  <c r="G789" i="61"/>
  <c r="G797" i="61"/>
  <c r="G801" i="61"/>
  <c r="G805" i="61"/>
  <c r="G813" i="61"/>
  <c r="G817" i="61"/>
  <c r="G821" i="61"/>
  <c r="G829" i="61"/>
  <c r="G833" i="61"/>
  <c r="G845" i="61"/>
  <c r="G849" i="61"/>
  <c r="G853" i="61"/>
  <c r="G861" i="61"/>
  <c r="G877" i="61"/>
  <c r="G881" i="61"/>
  <c r="G885" i="61"/>
  <c r="G889" i="61"/>
  <c r="G893" i="61"/>
  <c r="G909" i="61"/>
  <c r="G913" i="61"/>
  <c r="G921" i="61"/>
  <c r="G937" i="61"/>
  <c r="G941" i="61"/>
  <c r="G945" i="61"/>
  <c r="G953" i="61"/>
  <c r="G965" i="61"/>
  <c r="G969" i="61"/>
  <c r="G973" i="61"/>
  <c r="G977" i="61"/>
  <c r="G981" i="61"/>
  <c r="G985" i="61"/>
  <c r="G993" i="61"/>
  <c r="G997" i="61"/>
  <c r="G1001" i="61"/>
  <c r="G1005" i="61"/>
  <c r="G1013" i="61"/>
  <c r="G1017" i="61"/>
  <c r="G1025" i="61"/>
  <c r="AP10" i="117"/>
  <c r="G1" i="61"/>
  <c r="L1" i="112"/>
  <c r="BP6" i="92"/>
  <c r="BK9" i="94"/>
  <c r="BS9" i="94"/>
  <c r="BK6" i="95"/>
  <c r="BK7" i="96"/>
  <c r="BC9" i="104"/>
  <c r="BK9" i="104"/>
  <c r="BK7" i="105"/>
  <c r="BC7" i="105"/>
  <c r="BP7" i="105"/>
  <c r="AP11" i="106"/>
  <c r="BS9" i="106"/>
  <c r="BC7" i="9"/>
  <c r="BK7" i="9"/>
  <c r="BK8" i="8"/>
  <c r="BJ8" i="117"/>
  <c r="BR8" i="117"/>
  <c r="BA8" i="117"/>
  <c r="BP7" i="117"/>
  <c r="BK9" i="91"/>
  <c r="BS9" i="91"/>
  <c r="BK10" i="92"/>
  <c r="AD10" i="92"/>
  <c r="BQ8" i="93"/>
  <c r="BP7" i="93"/>
  <c r="AQ11" i="94"/>
  <c r="BC7" i="94"/>
  <c r="BK7" i="94"/>
  <c r="BK9" i="95"/>
  <c r="AD8" i="95"/>
  <c r="BA8" i="95"/>
  <c r="BK7" i="95"/>
  <c r="AZ6" i="95"/>
  <c r="BK8" i="97"/>
  <c r="BO6" i="97"/>
  <c r="BS10" i="99"/>
  <c r="BR9" i="99"/>
  <c r="BT9" i="99" s="1"/>
  <c r="BB7" i="99"/>
  <c r="BS10" i="101"/>
  <c r="AQ10" i="101" s="1"/>
  <c r="BS9" i="101"/>
  <c r="AY6" i="87"/>
  <c r="BC10" i="117"/>
  <c r="BP6" i="117"/>
  <c r="BR8" i="91"/>
  <c r="BJ8" i="91"/>
  <c r="BA7" i="92"/>
  <c r="BK8" i="93"/>
  <c r="BS8" i="93"/>
  <c r="BQ8" i="94"/>
  <c r="BK10" i="95"/>
  <c r="AD10" i="95"/>
  <c r="BC9" i="96"/>
  <c r="BJ9" i="96"/>
  <c r="BB9" i="100"/>
  <c r="BC8" i="101"/>
  <c r="BK8" i="101"/>
  <c r="BC9" i="102"/>
  <c r="AQ11" i="104"/>
  <c r="AP11" i="104"/>
  <c r="BC10" i="5"/>
  <c r="BP7" i="85"/>
  <c r="BS10" i="97"/>
  <c r="BQ6" i="97"/>
  <c r="BR9" i="98"/>
  <c r="BK7" i="99"/>
  <c r="BK9" i="100"/>
  <c r="BK8" i="100"/>
  <c r="BK8" i="105"/>
  <c r="BP6" i="7"/>
  <c r="BK10" i="85"/>
  <c r="AD10" i="85"/>
  <c r="BS10" i="85"/>
  <c r="BK9" i="85"/>
  <c r="BK7" i="7"/>
  <c r="BC7" i="7"/>
  <c r="BC8" i="85"/>
  <c r="BS7" i="85"/>
  <c r="BC7" i="85"/>
  <c r="BS8" i="88"/>
  <c r="BS10" i="8"/>
  <c r="AD10" i="8"/>
  <c r="BK10" i="8"/>
  <c r="BS6" i="8"/>
  <c r="BC10" i="7"/>
  <c r="BK10" i="7"/>
  <c r="BC6" i="6"/>
  <c r="BC9" i="5"/>
  <c r="BK6" i="5"/>
  <c r="BQ6" i="5"/>
  <c r="BA6" i="5"/>
  <c r="BS9" i="4"/>
  <c r="BK9" i="86"/>
  <c r="BK7" i="87"/>
  <c r="BS7" i="87"/>
  <c r="BS9" i="90"/>
  <c r="AQ9" i="90" s="1"/>
  <c r="BS9" i="1"/>
  <c r="BI6" i="1"/>
  <c r="BL10" i="95"/>
  <c r="BC10" i="93"/>
  <c r="BK9" i="93"/>
  <c r="BC9" i="93"/>
  <c r="BI6" i="93"/>
  <c r="BA6" i="93"/>
  <c r="AY6" i="93"/>
  <c r="BR7" i="98"/>
  <c r="BB7" i="98"/>
  <c r="BJ7" i="98"/>
  <c r="BA6" i="98"/>
  <c r="BQ6" i="98"/>
  <c r="BK6" i="99"/>
  <c r="BC6" i="99"/>
  <c r="BI8" i="100"/>
  <c r="BS7" i="100"/>
  <c r="BC7" i="100"/>
  <c r="BK7" i="100"/>
  <c r="AD6" i="100"/>
  <c r="BT10" i="101"/>
  <c r="BK10" i="101"/>
  <c r="BC10" i="101"/>
  <c r="AE10" i="101" s="1"/>
  <c r="BK9" i="101"/>
  <c r="BC9" i="101"/>
  <c r="BR9" i="101"/>
  <c r="AZ7" i="101"/>
  <c r="BH7" i="101"/>
  <c r="BC8" i="102"/>
  <c r="BK8" i="102"/>
  <c r="BB8" i="102"/>
  <c r="BR8" i="102"/>
  <c r="BJ8" i="102"/>
  <c r="BB7" i="102"/>
  <c r="BJ7" i="102"/>
  <c r="AZ6" i="102"/>
  <c r="BH6" i="102"/>
  <c r="BL11" i="103"/>
  <c r="BA8" i="103"/>
  <c r="AZ7" i="103"/>
  <c r="AY6" i="103"/>
  <c r="BK8" i="104"/>
  <c r="BS8" i="104"/>
  <c r="BC8" i="104"/>
  <c r="BR8" i="104"/>
  <c r="BB8" i="104"/>
  <c r="BJ8" i="104"/>
  <c r="BA8" i="104"/>
  <c r="BK6" i="104"/>
  <c r="BC6" i="104"/>
  <c r="BS6" i="104"/>
  <c r="BJ6" i="104"/>
  <c r="BJ9" i="105"/>
  <c r="BB9" i="105"/>
  <c r="BJ7" i="105"/>
  <c r="BH7" i="105"/>
  <c r="BO6" i="105"/>
  <c r="AY6" i="105"/>
  <c r="BC8" i="106"/>
  <c r="BK8" i="106"/>
  <c r="BI7" i="106"/>
  <c r="BP6" i="106"/>
  <c r="BK8" i="107"/>
  <c r="BC8" i="107"/>
  <c r="BS8" i="107"/>
  <c r="BR6" i="107"/>
  <c r="BB6" i="107"/>
  <c r="BT9" i="108"/>
  <c r="BC9" i="108"/>
  <c r="BK9" i="108"/>
  <c r="BC7" i="108"/>
  <c r="BK7" i="108"/>
  <c r="BQ7" i="108"/>
  <c r="BA7" i="108"/>
  <c r="BQ6" i="108"/>
  <c r="BA6" i="108"/>
  <c r="AZ7" i="10"/>
  <c r="BA6" i="10"/>
  <c r="BH7" i="9"/>
  <c r="BC6" i="9"/>
  <c r="BO6" i="9"/>
  <c r="BS8" i="7"/>
  <c r="BC8" i="7"/>
  <c r="BR8" i="7"/>
  <c r="BJ8" i="7"/>
  <c r="BI7" i="7"/>
  <c r="BA7" i="7"/>
  <c r="BP7" i="7"/>
  <c r="BH7" i="7"/>
  <c r="BH6" i="7"/>
  <c r="AZ6" i="7"/>
  <c r="BS6" i="87"/>
  <c r="BL11" i="88"/>
  <c r="BR7" i="88"/>
  <c r="BJ7" i="88"/>
  <c r="AZ6" i="88"/>
  <c r="BK7" i="89"/>
  <c r="BC7" i="89"/>
  <c r="BS7" i="89"/>
  <c r="BB6" i="89"/>
  <c r="BJ6" i="89"/>
  <c r="BC10" i="90"/>
  <c r="BS10" i="90"/>
  <c r="AD10" i="90"/>
  <c r="BK10" i="90"/>
  <c r="BL10" i="90" s="1"/>
  <c r="BC9" i="90"/>
  <c r="BK9" i="90"/>
  <c r="AZ7" i="90"/>
  <c r="BH7" i="90"/>
  <c r="BJ6" i="90"/>
  <c r="AQ11" i="1"/>
  <c r="BK8" i="1"/>
  <c r="BC8" i="1"/>
  <c r="BS8" i="1"/>
  <c r="BP7" i="1"/>
  <c r="BH7" i="1"/>
  <c r="AZ7" i="1"/>
  <c r="BJ6" i="1"/>
  <c r="BR6" i="1"/>
  <c r="BH6" i="1"/>
  <c r="G12" i="119"/>
  <c r="H12" i="119"/>
  <c r="G8" i="119"/>
  <c r="H8" i="119"/>
  <c r="I549" i="61"/>
  <c r="G549" i="61"/>
  <c r="H581" i="61"/>
  <c r="BS8" i="102"/>
  <c r="AQ10" i="8"/>
  <c r="BK8" i="117"/>
  <c r="BS8" i="117"/>
  <c r="BC8" i="117"/>
  <c r="BH7" i="117"/>
  <c r="BO6" i="117"/>
  <c r="BS10" i="91"/>
  <c r="AD10" i="91"/>
  <c r="BC10" i="91"/>
  <c r="BS6" i="91"/>
  <c r="BA6" i="91"/>
  <c r="AY6" i="91"/>
  <c r="BT11" i="92"/>
  <c r="BT11" i="93"/>
  <c r="AP10" i="94"/>
  <c r="AZ6" i="94"/>
  <c r="BB7" i="95"/>
  <c r="BG6" i="96"/>
  <c r="AY6" i="96"/>
  <c r="BK8" i="98"/>
  <c r="BS8" i="98"/>
  <c r="BS7" i="5"/>
  <c r="BC7" i="5"/>
  <c r="BJ9" i="85"/>
  <c r="AQ11" i="117"/>
  <c r="BK9" i="117"/>
  <c r="BC9" i="117"/>
  <c r="BR9" i="117"/>
  <c r="BK7" i="117"/>
  <c r="AP11" i="91"/>
  <c r="BR7" i="91"/>
  <c r="BB7" i="91"/>
  <c r="BK6" i="92"/>
  <c r="AE11" i="93"/>
  <c r="AE45" i="93" s="1"/>
  <c r="AD45" i="93" s="1"/>
  <c r="BO6" i="93"/>
  <c r="BG6" i="93"/>
  <c r="BK8" i="96"/>
  <c r="BP6" i="96"/>
  <c r="BL10" i="97"/>
  <c r="BB7" i="97"/>
  <c r="BG6" i="97"/>
  <c r="BC8" i="100"/>
  <c r="BS8" i="100"/>
  <c r="BR6" i="100"/>
  <c r="BJ6" i="100"/>
  <c r="BO6" i="100"/>
  <c r="BQ8" i="101"/>
  <c r="AZ6" i="101"/>
  <c r="AE11" i="102"/>
  <c r="AE36" i="102" s="1"/>
  <c r="AD36" i="102" s="1"/>
  <c r="BK8" i="103"/>
  <c r="BJ7" i="103"/>
  <c r="BT11" i="104"/>
  <c r="BS10" i="6"/>
  <c r="BT10" i="6" s="1"/>
  <c r="BL11" i="87"/>
  <c r="BK10" i="105"/>
  <c r="BC10" i="105"/>
  <c r="BS8" i="105"/>
  <c r="BK7" i="10"/>
  <c r="BC7" i="10"/>
  <c r="BS7" i="10"/>
  <c r="AQ11" i="9"/>
  <c r="BR9" i="9"/>
  <c r="BB9" i="9"/>
  <c r="AE11" i="6"/>
  <c r="BK6" i="6"/>
  <c r="BS6" i="6"/>
  <c r="BC6" i="4"/>
  <c r="BB7" i="85"/>
  <c r="BJ7" i="85"/>
  <c r="BK6" i="85"/>
  <c r="BS6" i="85"/>
  <c r="BI7" i="90"/>
  <c r="AP11" i="1"/>
  <c r="BC10" i="1"/>
  <c r="BK10" i="1"/>
  <c r="BK9" i="1"/>
  <c r="BC9" i="1"/>
  <c r="G10" i="119"/>
  <c r="H10" i="119"/>
  <c r="G6" i="119"/>
  <c r="H6" i="119"/>
  <c r="I533" i="61"/>
  <c r="AE9" i="1"/>
  <c r="AE52" i="1" s="1"/>
  <c r="AD52" i="1" s="1"/>
  <c r="AP10" i="90"/>
  <c r="AE10" i="1"/>
  <c r="AP9" i="1"/>
  <c r="H565" i="61"/>
  <c r="G581" i="61"/>
  <c r="G573" i="61"/>
  <c r="AQ7" i="96" l="1"/>
  <c r="AA39" i="93"/>
  <c r="Z39" i="93"/>
  <c r="Z45" i="93" s="1"/>
  <c r="R48" i="1"/>
  <c r="S48" i="1"/>
  <c r="BJ9" i="108"/>
  <c r="AP9" i="108" s="1"/>
  <c r="BP7" i="8"/>
  <c r="H529" i="61"/>
  <c r="I693" i="61"/>
  <c r="I765" i="61"/>
  <c r="AD9" i="108"/>
  <c r="G545" i="61"/>
  <c r="BQ8" i="91"/>
  <c r="BB7" i="92"/>
  <c r="AQ11" i="95"/>
  <c r="BI7" i="96"/>
  <c r="BH7" i="97"/>
  <c r="AE11" i="104"/>
  <c r="BB9" i="6"/>
  <c r="BI6" i="4"/>
  <c r="BI8" i="86"/>
  <c r="H673" i="61"/>
  <c r="I733" i="61"/>
  <c r="H765" i="61"/>
  <c r="H813" i="61"/>
  <c r="H857" i="61"/>
  <c r="I989" i="61"/>
  <c r="G517" i="61"/>
  <c r="BP6" i="104"/>
  <c r="G857" i="61"/>
  <c r="G793" i="61"/>
  <c r="AD9" i="95"/>
  <c r="BI6" i="117"/>
  <c r="BJ9" i="93"/>
  <c r="AZ7" i="8"/>
  <c r="I525" i="61"/>
  <c r="I689" i="61"/>
  <c r="I701" i="61"/>
  <c r="H733" i="61"/>
  <c r="H781" i="61"/>
  <c r="I885" i="61"/>
  <c r="H897" i="61"/>
  <c r="I957" i="61"/>
  <c r="H989" i="61"/>
  <c r="BB7" i="7"/>
  <c r="BT10" i="1"/>
  <c r="BA6" i="89"/>
  <c r="BT8" i="7"/>
  <c r="BA6" i="107"/>
  <c r="BJ9" i="107"/>
  <c r="AZ6" i="104"/>
  <c r="BJ7" i="104"/>
  <c r="BR7" i="100"/>
  <c r="BJ6" i="99"/>
  <c r="AZ7" i="86"/>
  <c r="AD9" i="99"/>
  <c r="AD6" i="91"/>
  <c r="G1021" i="61"/>
  <c r="G957" i="61"/>
  <c r="G925" i="61"/>
  <c r="G701" i="61"/>
  <c r="G669" i="61"/>
  <c r="G561" i="61"/>
  <c r="BQ6" i="100"/>
  <c r="BR9" i="89"/>
  <c r="BD9" i="1"/>
  <c r="BO6" i="86"/>
  <c r="AZ7" i="108"/>
  <c r="BO6" i="85"/>
  <c r="BJ9" i="89"/>
  <c r="BR9" i="10"/>
  <c r="BR7" i="117"/>
  <c r="BA7" i="95"/>
  <c r="BL11" i="96"/>
  <c r="AD7" i="101"/>
  <c r="BT11" i="102"/>
  <c r="BL11" i="104"/>
  <c r="BQ6" i="105"/>
  <c r="BI6" i="108"/>
  <c r="BJ8" i="10"/>
  <c r="BJ6" i="4"/>
  <c r="BG6" i="4"/>
  <c r="AZ6" i="86"/>
  <c r="BO6" i="88"/>
  <c r="BR6" i="90"/>
  <c r="BR7" i="1"/>
  <c r="H525" i="61"/>
  <c r="I537" i="61"/>
  <c r="I597" i="61"/>
  <c r="H609" i="61"/>
  <c r="I657" i="61"/>
  <c r="I669" i="61"/>
  <c r="I717" i="61"/>
  <c r="H749" i="61"/>
  <c r="I761" i="61"/>
  <c r="H793" i="61"/>
  <c r="I853" i="61"/>
  <c r="H865" i="61"/>
  <c r="I913" i="61"/>
  <c r="I925" i="61"/>
  <c r="I973" i="61"/>
  <c r="H1005" i="61"/>
  <c r="I1017" i="61"/>
  <c r="G753" i="61"/>
  <c r="BI6" i="88"/>
  <c r="AZ6" i="103"/>
  <c r="BH6" i="96"/>
  <c r="AD7" i="98"/>
  <c r="BA7" i="104"/>
  <c r="BB7" i="8"/>
  <c r="BL11" i="90"/>
  <c r="F90" i="59"/>
  <c r="I1009" i="61"/>
  <c r="BA8" i="101"/>
  <c r="BT10" i="91"/>
  <c r="AE11" i="1"/>
  <c r="BH6" i="9"/>
  <c r="BH7" i="106"/>
  <c r="G949" i="61"/>
  <c r="BP7" i="86"/>
  <c r="BI6" i="92"/>
  <c r="BI6" i="105"/>
  <c r="BB9" i="86"/>
  <c r="BI6" i="90"/>
  <c r="AQ6" i="1"/>
  <c r="H601" i="61"/>
  <c r="I917" i="61"/>
  <c r="I977" i="61"/>
  <c r="BJ7" i="7"/>
  <c r="AP7" i="7" s="1"/>
  <c r="AE11" i="9"/>
  <c r="AE36" i="9" s="1"/>
  <c r="AD36" i="9" s="1"/>
  <c r="BT11" i="101"/>
  <c r="AY6" i="86"/>
  <c r="BD11" i="97"/>
  <c r="AD7" i="86"/>
  <c r="H641" i="61"/>
  <c r="AD9" i="10"/>
  <c r="G557" i="61"/>
  <c r="BJ6" i="92"/>
  <c r="BH7" i="4"/>
  <c r="BA8" i="92"/>
  <c r="BQ6" i="89"/>
  <c r="BI7" i="9"/>
  <c r="BI8" i="108"/>
  <c r="BQ6" i="107"/>
  <c r="BB9" i="107"/>
  <c r="BR7" i="104"/>
  <c r="BB7" i="100"/>
  <c r="BB6" i="99"/>
  <c r="BI6" i="102"/>
  <c r="AZ7" i="92"/>
  <c r="G961" i="61"/>
  <c r="G929" i="61"/>
  <c r="G897" i="61"/>
  <c r="G865" i="61"/>
  <c r="G705" i="61"/>
  <c r="G673" i="61"/>
  <c r="G641" i="61"/>
  <c r="G609" i="61"/>
  <c r="G569" i="61"/>
  <c r="BT10" i="95"/>
  <c r="BJ6" i="94"/>
  <c r="BR8" i="108"/>
  <c r="BQ6" i="88"/>
  <c r="BQ8" i="95"/>
  <c r="BT8" i="95" s="1"/>
  <c r="BA8" i="7"/>
  <c r="BQ7" i="95"/>
  <c r="BH7" i="89"/>
  <c r="BP7" i="10"/>
  <c r="BR9" i="93"/>
  <c r="BT9" i="93" s="1"/>
  <c r="BB7" i="96"/>
  <c r="AZ6" i="98"/>
  <c r="BI8" i="8"/>
  <c r="BQ7" i="8"/>
  <c r="AZ7" i="89"/>
  <c r="BI7" i="1"/>
  <c r="E38" i="123"/>
  <c r="E29" i="123"/>
  <c r="E20" i="123"/>
  <c r="H553" i="61"/>
  <c r="I577" i="61"/>
  <c r="I625" i="61"/>
  <c r="I637" i="61"/>
  <c r="I685" i="61"/>
  <c r="I729" i="61"/>
  <c r="I821" i="61"/>
  <c r="H833" i="61"/>
  <c r="I881" i="61"/>
  <c r="I893" i="61"/>
  <c r="I941" i="61"/>
  <c r="I985" i="61"/>
  <c r="G1009" i="61"/>
  <c r="AP7" i="106"/>
  <c r="BQ8" i="10"/>
  <c r="BB7" i="90"/>
  <c r="AZ6" i="1"/>
  <c r="F66" i="59"/>
  <c r="I753" i="61"/>
  <c r="I1021" i="61"/>
  <c r="BT10" i="99"/>
  <c r="G693" i="61"/>
  <c r="G661" i="61"/>
  <c r="BJ7" i="92"/>
  <c r="BI8" i="6"/>
  <c r="H541" i="61"/>
  <c r="H929" i="61"/>
  <c r="AE25" i="1"/>
  <c r="AD25" i="1" s="1"/>
  <c r="S21" i="1" s="1"/>
  <c r="BH6" i="94"/>
  <c r="BI8" i="106"/>
  <c r="BQ8" i="8"/>
  <c r="BI7" i="6"/>
  <c r="AE43" i="1"/>
  <c r="AD43" i="1" s="1"/>
  <c r="I565" i="61"/>
  <c r="BR9" i="92"/>
  <c r="BA6" i="101"/>
  <c r="AD8" i="108"/>
  <c r="AE34" i="1"/>
  <c r="AD34" i="1" s="1"/>
  <c r="BA6" i="100"/>
  <c r="BB6" i="92"/>
  <c r="BJ7" i="117"/>
  <c r="BI8" i="92"/>
  <c r="BQ6" i="91"/>
  <c r="BQ6" i="117"/>
  <c r="H517" i="61"/>
  <c r="AD7" i="89"/>
  <c r="BA8" i="10"/>
  <c r="AD9" i="107"/>
  <c r="BH6" i="99"/>
  <c r="BA6" i="102"/>
  <c r="G933" i="61"/>
  <c r="G901" i="61"/>
  <c r="G869" i="61"/>
  <c r="G837" i="61"/>
  <c r="G677" i="61"/>
  <c r="G645" i="61"/>
  <c r="G613" i="61"/>
  <c r="G529" i="61"/>
  <c r="BH7" i="92"/>
  <c r="BJ9" i="95"/>
  <c r="AP9" i="95" s="1"/>
  <c r="BI8" i="7"/>
  <c r="AZ6" i="108"/>
  <c r="BQ7" i="6"/>
  <c r="BJ7" i="96"/>
  <c r="BO6" i="87"/>
  <c r="BP6" i="9"/>
  <c r="BP6" i="93"/>
  <c r="AP11" i="102"/>
  <c r="BT11" i="108"/>
  <c r="AD7" i="10"/>
  <c r="BB6" i="9"/>
  <c r="BT11" i="87"/>
  <c r="F58" i="59"/>
  <c r="E34" i="123"/>
  <c r="E25" i="123"/>
  <c r="E16" i="123"/>
  <c r="BT7" i="117"/>
  <c r="AD6" i="1"/>
  <c r="BB7" i="1"/>
  <c r="AE7" i="1" s="1"/>
  <c r="AE23" i="1" s="1"/>
  <c r="AD23" i="1" s="1"/>
  <c r="J21" i="1" s="1"/>
  <c r="BB9" i="95"/>
  <c r="BD9" i="95" s="1"/>
  <c r="BJ6" i="95"/>
  <c r="BP7" i="97"/>
  <c r="BA7" i="100"/>
  <c r="BP6" i="108"/>
  <c r="BP6" i="6"/>
  <c r="F10" i="59"/>
  <c r="I601" i="61"/>
  <c r="H705" i="61"/>
  <c r="I949" i="61"/>
  <c r="H961" i="61"/>
  <c r="G917" i="61"/>
  <c r="BI8" i="97"/>
  <c r="BL8" i="97" s="1"/>
  <c r="BA6" i="103"/>
  <c r="AD8" i="106"/>
  <c r="I661" i="61"/>
  <c r="I721" i="61"/>
  <c r="I825" i="61"/>
  <c r="AD7" i="92"/>
  <c r="BB8" i="108"/>
  <c r="BD8" i="108" s="1"/>
  <c r="G825" i="61"/>
  <c r="AQ11" i="96"/>
  <c r="I629" i="61"/>
  <c r="I945" i="61"/>
  <c r="BA7" i="106"/>
  <c r="AD7" i="100"/>
  <c r="G905" i="61"/>
  <c r="G873" i="61"/>
  <c r="G841" i="61"/>
  <c r="G809" i="61"/>
  <c r="G649" i="61"/>
  <c r="G617" i="61"/>
  <c r="G585" i="61"/>
  <c r="AQ10" i="103"/>
  <c r="BQ7" i="5"/>
  <c r="BH6" i="117"/>
  <c r="BG6" i="100"/>
  <c r="BL10" i="105"/>
  <c r="AE10" i="7"/>
  <c r="AE53" i="7" s="1"/>
  <c r="AD53" i="7" s="1"/>
  <c r="BB7" i="89"/>
  <c r="BB8" i="1"/>
  <c r="F42" i="109"/>
  <c r="E30" i="123"/>
  <c r="E21" i="123"/>
  <c r="E12" i="123"/>
  <c r="K6" i="47"/>
  <c r="K4" i="47"/>
  <c r="A2" i="61"/>
  <c r="K5" i="47"/>
  <c r="K3" i="47"/>
  <c r="E2" i="61" s="1"/>
  <c r="BK10" i="98"/>
  <c r="BL10" i="98" s="1"/>
  <c r="BC10" i="98"/>
  <c r="AE10" i="98" s="1"/>
  <c r="BC7" i="107"/>
  <c r="BK7" i="107"/>
  <c r="BC10" i="88"/>
  <c r="AD10" i="88"/>
  <c r="BK10" i="88"/>
  <c r="AP10" i="88" s="1"/>
  <c r="BS10" i="88"/>
  <c r="BT10" i="88" s="1"/>
  <c r="AD6" i="90"/>
  <c r="BH6" i="90"/>
  <c r="AZ6" i="90"/>
  <c r="BB7" i="9"/>
  <c r="BJ7" i="9"/>
  <c r="BR7" i="9"/>
  <c r="BH7" i="99"/>
  <c r="AZ7" i="99"/>
  <c r="BD7" i="99" s="1"/>
  <c r="AD7" i="99"/>
  <c r="BP7" i="99"/>
  <c r="BI6" i="9"/>
  <c r="BQ6" i="9"/>
  <c r="BA6" i="9"/>
  <c r="AQ11" i="89"/>
  <c r="BT11" i="89"/>
  <c r="BD10" i="93"/>
  <c r="AE10" i="93"/>
  <c r="AD10" i="86"/>
  <c r="BK10" i="86"/>
  <c r="BL10" i="86" s="1"/>
  <c r="BC10" i="86"/>
  <c r="BS10" i="86"/>
  <c r="BJ8" i="99"/>
  <c r="BB8" i="99"/>
  <c r="BR8" i="99"/>
  <c r="AQ8" i="99" s="1"/>
  <c r="BJ9" i="94"/>
  <c r="BL9" i="94" s="1"/>
  <c r="AD9" i="94"/>
  <c r="BB9" i="94"/>
  <c r="BR9" i="94"/>
  <c r="AD7" i="94"/>
  <c r="BH7" i="94"/>
  <c r="AZ7" i="94"/>
  <c r="BS7" i="97"/>
  <c r="BC7" i="97"/>
  <c r="BK7" i="97"/>
  <c r="AQ11" i="98"/>
  <c r="BT11" i="98"/>
  <c r="BI8" i="107"/>
  <c r="AD8" i="107"/>
  <c r="BA8" i="107"/>
  <c r="BQ8" i="107"/>
  <c r="BJ6" i="85"/>
  <c r="BB6" i="85"/>
  <c r="BR6" i="98"/>
  <c r="BT6" i="98" s="1"/>
  <c r="BB6" i="98"/>
  <c r="BJ6" i="98"/>
  <c r="BP7" i="88"/>
  <c r="AD7" i="88"/>
  <c r="BH7" i="88"/>
  <c r="AZ7" i="88"/>
  <c r="AY6" i="98"/>
  <c r="AD6" i="98"/>
  <c r="BG6" i="98"/>
  <c r="AD6" i="99"/>
  <c r="BI6" i="99"/>
  <c r="BA6" i="99"/>
  <c r="AP10" i="85"/>
  <c r="BL10" i="85"/>
  <c r="BD8" i="85"/>
  <c r="AE8" i="85"/>
  <c r="BB6" i="88"/>
  <c r="BJ6" i="88"/>
  <c r="BR6" i="88"/>
  <c r="BJ9" i="88"/>
  <c r="BR9" i="88"/>
  <c r="AD9" i="88"/>
  <c r="BB9" i="88"/>
  <c r="BJ8" i="98"/>
  <c r="BB8" i="98"/>
  <c r="BQ8" i="88"/>
  <c r="AD8" i="88"/>
  <c r="BI8" i="88"/>
  <c r="BA8" i="88"/>
  <c r="AE7" i="99"/>
  <c r="BR7" i="5"/>
  <c r="BB7" i="5"/>
  <c r="BJ7" i="5"/>
  <c r="AE9" i="86"/>
  <c r="BD9" i="86"/>
  <c r="AQ10" i="86"/>
  <c r="BL11" i="89"/>
  <c r="AP11" i="89"/>
  <c r="Z30" i="102"/>
  <c r="AA30" i="102"/>
  <c r="BI8" i="89"/>
  <c r="AD8" i="89"/>
  <c r="BA8" i="89"/>
  <c r="AP8" i="7"/>
  <c r="BL8" i="7"/>
  <c r="AQ9" i="100"/>
  <c r="BT9" i="100"/>
  <c r="BT9" i="4"/>
  <c r="AQ9" i="4"/>
  <c r="AP7" i="105"/>
  <c r="BL7" i="105"/>
  <c r="BS8" i="92"/>
  <c r="BC8" i="92"/>
  <c r="BK8" i="92"/>
  <c r="BG6" i="104"/>
  <c r="AY6" i="104"/>
  <c r="AD6" i="104"/>
  <c r="BO6" i="104"/>
  <c r="AE11" i="105"/>
  <c r="BD11" i="105"/>
  <c r="BD10" i="105"/>
  <c r="AE10" i="105"/>
  <c r="BH6" i="105"/>
  <c r="AZ6" i="105"/>
  <c r="BP6" i="105"/>
  <c r="AQ6" i="105" s="1"/>
  <c r="AD6" i="105"/>
  <c r="BR6" i="106"/>
  <c r="AQ6" i="106" s="1"/>
  <c r="BB6" i="106"/>
  <c r="BJ6" i="106"/>
  <c r="AE26" i="7"/>
  <c r="AD26" i="7" s="1"/>
  <c r="AE44" i="7"/>
  <c r="AD44" i="7" s="1"/>
  <c r="AD7" i="85"/>
  <c r="BH7" i="85"/>
  <c r="AZ7" i="85"/>
  <c r="BD11" i="88"/>
  <c r="AE11" i="88"/>
  <c r="BD8" i="103"/>
  <c r="S39" i="1"/>
  <c r="R39" i="1"/>
  <c r="AE45" i="102"/>
  <c r="AD45" i="102" s="1"/>
  <c r="AE54" i="102"/>
  <c r="AD54" i="102" s="1"/>
  <c r="AQ8" i="1"/>
  <c r="BT8" i="1"/>
  <c r="BB7" i="93"/>
  <c r="BR7" i="93"/>
  <c r="AD7" i="93"/>
  <c r="BA7" i="94"/>
  <c r="BI7" i="94"/>
  <c r="BQ7" i="94"/>
  <c r="AD6" i="94"/>
  <c r="AY6" i="94"/>
  <c r="BG6" i="94"/>
  <c r="BP7" i="95"/>
  <c r="BH7" i="95"/>
  <c r="AZ7" i="95"/>
  <c r="AD7" i="95"/>
  <c r="BK9" i="98"/>
  <c r="BL9" i="98" s="1"/>
  <c r="AD9" i="98"/>
  <c r="BC9" i="98"/>
  <c r="BS9" i="98"/>
  <c r="AQ9" i="98" s="1"/>
  <c r="BI7" i="98"/>
  <c r="BA7" i="98"/>
  <c r="AE11" i="99"/>
  <c r="BD11" i="99"/>
  <c r="BJ8" i="101"/>
  <c r="BL8" i="101" s="1"/>
  <c r="AD8" i="101"/>
  <c r="BB8" i="101"/>
  <c r="BD8" i="101" s="1"/>
  <c r="AY6" i="101"/>
  <c r="BG6" i="101"/>
  <c r="AD6" i="101"/>
  <c r="AD9" i="6"/>
  <c r="BC9" i="6"/>
  <c r="BS9" i="6"/>
  <c r="AQ9" i="6" s="1"/>
  <c r="BK9" i="6"/>
  <c r="BR8" i="6"/>
  <c r="BJ8" i="6"/>
  <c r="BB8" i="6"/>
  <c r="AD8" i="6"/>
  <c r="BS8" i="87"/>
  <c r="BC8" i="87"/>
  <c r="BK8" i="87"/>
  <c r="BK9" i="89"/>
  <c r="BS9" i="89"/>
  <c r="BC9" i="89"/>
  <c r="AD9" i="89"/>
  <c r="BR8" i="89"/>
  <c r="BB8" i="89"/>
  <c r="BJ8" i="89"/>
  <c r="BG6" i="102"/>
  <c r="AD6" i="102"/>
  <c r="BO6" i="102"/>
  <c r="AY6" i="102"/>
  <c r="AE11" i="103"/>
  <c r="BD11" i="103"/>
  <c r="BB8" i="103"/>
  <c r="AE8" i="103" s="1"/>
  <c r="BJ8" i="103"/>
  <c r="AD8" i="103"/>
  <c r="AD9" i="104"/>
  <c r="BB9" i="104"/>
  <c r="BJ9" i="104"/>
  <c r="AP9" i="104" s="1"/>
  <c r="BL11" i="86"/>
  <c r="AP11" i="86"/>
  <c r="AE11" i="86"/>
  <c r="BD11" i="86"/>
  <c r="BD10" i="86"/>
  <c r="AE10" i="86"/>
  <c r="BQ7" i="89"/>
  <c r="BA7" i="89"/>
  <c r="BI7" i="89"/>
  <c r="BS6" i="89"/>
  <c r="BK6" i="89"/>
  <c r="BC6" i="89"/>
  <c r="BJ9" i="90"/>
  <c r="AD9" i="90"/>
  <c r="BB8" i="9"/>
  <c r="BJ8" i="9"/>
  <c r="BR8" i="9"/>
  <c r="BQ6" i="87"/>
  <c r="BA6" i="87"/>
  <c r="BI6" i="87"/>
  <c r="BG6" i="89"/>
  <c r="AY6" i="89"/>
  <c r="AD6" i="89"/>
  <c r="AE7" i="90"/>
  <c r="AA45" i="93"/>
  <c r="AE27" i="93"/>
  <c r="AD27" i="93" s="1"/>
  <c r="AE54" i="93"/>
  <c r="AD54" i="93" s="1"/>
  <c r="AE36" i="93"/>
  <c r="AD36" i="93" s="1"/>
  <c r="BB6" i="104"/>
  <c r="BR6" i="104"/>
  <c r="BT11" i="105"/>
  <c r="AQ11" i="105"/>
  <c r="BL11" i="105"/>
  <c r="AP11" i="105"/>
  <c r="AZ7" i="5"/>
  <c r="AD7" i="5"/>
  <c r="BP7" i="5"/>
  <c r="BH7" i="5"/>
  <c r="BJ6" i="5"/>
  <c r="BB6" i="5"/>
  <c r="BR6" i="5"/>
  <c r="BT11" i="4"/>
  <c r="AQ11" i="4"/>
  <c r="BJ7" i="4"/>
  <c r="BR7" i="4"/>
  <c r="BB7" i="4"/>
  <c r="AZ6" i="4"/>
  <c r="BH6" i="4"/>
  <c r="BP6" i="4"/>
  <c r="AD6" i="4"/>
  <c r="AZ7" i="87"/>
  <c r="AD7" i="87"/>
  <c r="BH7" i="87"/>
  <c r="BP7" i="87"/>
  <c r="BT11" i="88"/>
  <c r="AQ11" i="88"/>
  <c r="AD8" i="90"/>
  <c r="BB8" i="90"/>
  <c r="BA7" i="90"/>
  <c r="BD7" i="90" s="1"/>
  <c r="AD7" i="90"/>
  <c r="AE27" i="102"/>
  <c r="AD27" i="102" s="1"/>
  <c r="AE11" i="85"/>
  <c r="BD9" i="108"/>
  <c r="AE9" i="108"/>
  <c r="AY6" i="95"/>
  <c r="AD6" i="95"/>
  <c r="BG6" i="95"/>
  <c r="BO6" i="95"/>
  <c r="BL9" i="96"/>
  <c r="BK9" i="96"/>
  <c r="AP9" i="96" s="1"/>
  <c r="BS9" i="96"/>
  <c r="AQ9" i="96" s="1"/>
  <c r="BJ8" i="96"/>
  <c r="BB8" i="96"/>
  <c r="BA6" i="96"/>
  <c r="BI6" i="96"/>
  <c r="BQ6" i="96"/>
  <c r="AD6" i="96"/>
  <c r="BB9" i="97"/>
  <c r="AE9" i="97" s="1"/>
  <c r="BR9" i="97"/>
  <c r="BJ9" i="97"/>
  <c r="AD9" i="97"/>
  <c r="BT8" i="99"/>
  <c r="AD10" i="100"/>
  <c r="BK10" i="100"/>
  <c r="AP10" i="100" s="1"/>
  <c r="BS10" i="100"/>
  <c r="AQ10" i="100" s="1"/>
  <c r="BC10" i="100"/>
  <c r="AD9" i="100"/>
  <c r="BJ9" i="100"/>
  <c r="BL9" i="100" s="1"/>
  <c r="BI7" i="103"/>
  <c r="BA7" i="103"/>
  <c r="BS6" i="103"/>
  <c r="BC6" i="103"/>
  <c r="BK6" i="103"/>
  <c r="BP7" i="104"/>
  <c r="BH7" i="104"/>
  <c r="AD7" i="104"/>
  <c r="AZ7" i="104"/>
  <c r="AQ6" i="107"/>
  <c r="BT6" i="107"/>
  <c r="AD6" i="10"/>
  <c r="AY6" i="10"/>
  <c r="BG6" i="10"/>
  <c r="BL10" i="9"/>
  <c r="AP10" i="9"/>
  <c r="BS6" i="88"/>
  <c r="BK6" i="88"/>
  <c r="AE11" i="89"/>
  <c r="BD11" i="89"/>
  <c r="BH6" i="89"/>
  <c r="BP6" i="89"/>
  <c r="AQ6" i="89" s="1"/>
  <c r="BS9" i="105"/>
  <c r="BT9" i="105" s="1"/>
  <c r="BK9" i="105"/>
  <c r="BL9" i="105" s="1"/>
  <c r="BC9" i="105"/>
  <c r="AE9" i="105" s="1"/>
  <c r="AD9" i="105"/>
  <c r="AD8" i="105"/>
  <c r="BA8" i="105"/>
  <c r="AZ7" i="105"/>
  <c r="BD7" i="105" s="1"/>
  <c r="AD7" i="105"/>
  <c r="BJ7" i="10"/>
  <c r="BR7" i="10"/>
  <c r="BB7" i="10"/>
  <c r="BP6" i="10"/>
  <c r="AZ6" i="10"/>
  <c r="BH6" i="10"/>
  <c r="AP11" i="9"/>
  <c r="BL11" i="9"/>
  <c r="BK8" i="9"/>
  <c r="BC8" i="9"/>
  <c r="BB8" i="88"/>
  <c r="BJ8" i="88"/>
  <c r="BR8" i="88"/>
  <c r="BQ7" i="88"/>
  <c r="BA7" i="88"/>
  <c r="BI7" i="88"/>
  <c r="AD6" i="88"/>
  <c r="AY6" i="88"/>
  <c r="BT10" i="89"/>
  <c r="AQ10" i="89"/>
  <c r="BT9" i="89"/>
  <c r="AQ9" i="89"/>
  <c r="BT8" i="89"/>
  <c r="BS8" i="89"/>
  <c r="BK8" i="89"/>
  <c r="BC8" i="89"/>
  <c r="AP10" i="105"/>
  <c r="BA6" i="90"/>
  <c r="BS6" i="86"/>
  <c r="BC6" i="86"/>
  <c r="BK6" i="86"/>
  <c r="BD11" i="87"/>
  <c r="AE11" i="87"/>
  <c r="AD10" i="87"/>
  <c r="BC10" i="87"/>
  <c r="AE10" i="87" s="1"/>
  <c r="BK10" i="87"/>
  <c r="BL10" i="87" s="1"/>
  <c r="BP6" i="88"/>
  <c r="BH6" i="88"/>
  <c r="AE11" i="90"/>
  <c r="BD11" i="90"/>
  <c r="AQ10" i="90"/>
  <c r="BT10" i="90"/>
  <c r="AE10" i="90"/>
  <c r="BD10" i="90"/>
  <c r="BT9" i="1"/>
  <c r="AQ9" i="1"/>
  <c r="BC6" i="88"/>
  <c r="AZ6" i="89"/>
  <c r="AE6" i="89" s="1"/>
  <c r="AE54" i="6"/>
  <c r="AD54" i="6" s="1"/>
  <c r="AE45" i="6"/>
  <c r="AD45" i="6" s="1"/>
  <c r="AE27" i="6"/>
  <c r="AD27" i="6" s="1"/>
  <c r="AE36" i="6"/>
  <c r="AD36" i="6" s="1"/>
  <c r="AP11" i="107"/>
  <c r="BL11" i="107"/>
  <c r="BS10" i="107"/>
  <c r="BT10" i="107" s="1"/>
  <c r="BC10" i="107"/>
  <c r="BK10" i="107"/>
  <c r="BL10" i="107" s="1"/>
  <c r="AD10" i="107"/>
  <c r="BH7" i="107"/>
  <c r="AD7" i="107"/>
  <c r="AP11" i="108"/>
  <c r="BL11" i="108"/>
  <c r="BD11" i="108"/>
  <c r="AE11" i="108"/>
  <c r="AQ11" i="8"/>
  <c r="BT11" i="8"/>
  <c r="AP10" i="4"/>
  <c r="BQ7" i="85"/>
  <c r="BA7" i="85"/>
  <c r="AE7" i="85" s="1"/>
  <c r="BI7" i="85"/>
  <c r="BB8" i="86"/>
  <c r="BJ8" i="86"/>
  <c r="BR8" i="86"/>
  <c r="AD9" i="87"/>
  <c r="BB9" i="87"/>
  <c r="BD9" i="87" s="1"/>
  <c r="AP8" i="87"/>
  <c r="BR8" i="87"/>
  <c r="BJ8" i="87"/>
  <c r="BL8" i="87" s="1"/>
  <c r="BC6" i="87"/>
  <c r="BK6" i="87"/>
  <c r="BP6" i="87"/>
  <c r="AD6" i="87"/>
  <c r="BH6" i="87"/>
  <c r="AQ10" i="85"/>
  <c r="BI7" i="86"/>
  <c r="AE26" i="1"/>
  <c r="AD26" i="1" s="1"/>
  <c r="AE35" i="1"/>
  <c r="AD35" i="1" s="1"/>
  <c r="AP10" i="1"/>
  <c r="BL10" i="1"/>
  <c r="AE53" i="101"/>
  <c r="AD53" i="101" s="1"/>
  <c r="AE44" i="101"/>
  <c r="AD44" i="101" s="1"/>
  <c r="AE35" i="101"/>
  <c r="AD35" i="101" s="1"/>
  <c r="AE26" i="101"/>
  <c r="AD26" i="101" s="1"/>
  <c r="BJ6" i="117"/>
  <c r="BB6" i="117"/>
  <c r="BK6" i="91"/>
  <c r="BC6" i="91"/>
  <c r="BD11" i="92"/>
  <c r="AE11" i="92"/>
  <c r="BR8" i="92"/>
  <c r="AQ8" i="92" s="1"/>
  <c r="BB8" i="92"/>
  <c r="BJ8" i="92"/>
  <c r="AD8" i="92"/>
  <c r="BR8" i="93"/>
  <c r="BJ8" i="93"/>
  <c r="BQ7" i="93"/>
  <c r="BI7" i="93"/>
  <c r="BI7" i="107"/>
  <c r="BA7" i="107"/>
  <c r="BQ7" i="107"/>
  <c r="BT7" i="107" s="1"/>
  <c r="AZ6" i="107"/>
  <c r="BH6" i="107"/>
  <c r="BL10" i="8"/>
  <c r="AP10" i="8"/>
  <c r="BT8" i="8"/>
  <c r="AQ8" i="8"/>
  <c r="AD6" i="8"/>
  <c r="BG6" i="8"/>
  <c r="AY6" i="8"/>
  <c r="BT11" i="7"/>
  <c r="AQ11" i="7"/>
  <c r="BS8" i="6"/>
  <c r="BC8" i="6"/>
  <c r="BK8" i="6"/>
  <c r="AD6" i="6"/>
  <c r="AY6" i="6"/>
  <c r="AE11" i="5"/>
  <c r="BD11" i="5"/>
  <c r="BD10" i="5"/>
  <c r="AE10" i="5"/>
  <c r="BC10" i="4"/>
  <c r="AE10" i="4" s="1"/>
  <c r="BK10" i="4"/>
  <c r="BL10" i="4" s="1"/>
  <c r="AD10" i="4"/>
  <c r="BS10" i="4"/>
  <c r="BT10" i="4" s="1"/>
  <c r="BC7" i="4"/>
  <c r="BK7" i="4"/>
  <c r="BB7" i="86"/>
  <c r="BR7" i="86"/>
  <c r="BI6" i="86"/>
  <c r="BA6" i="86"/>
  <c r="BS9" i="87"/>
  <c r="AQ9" i="87" s="1"/>
  <c r="BK9" i="87"/>
  <c r="BB7" i="87"/>
  <c r="BJ7" i="87"/>
  <c r="BK8" i="88"/>
  <c r="BC8" i="88"/>
  <c r="AP9" i="105"/>
  <c r="BT6" i="1"/>
  <c r="BR7" i="6"/>
  <c r="AQ7" i="6" s="1"/>
  <c r="AP9" i="100"/>
  <c r="AQ6" i="98"/>
  <c r="AP10" i="7"/>
  <c r="BS10" i="87"/>
  <c r="AQ10" i="87" s="1"/>
  <c r="BD10" i="87"/>
  <c r="BB8" i="87"/>
  <c r="BT7" i="98"/>
  <c r="AQ7" i="98"/>
  <c r="BG6" i="117"/>
  <c r="AY6" i="117"/>
  <c r="AD6" i="117"/>
  <c r="AZ6" i="91"/>
  <c r="BH6" i="91"/>
  <c r="BP6" i="91"/>
  <c r="BT10" i="92"/>
  <c r="AQ10" i="92"/>
  <c r="BK6" i="93"/>
  <c r="BC6" i="93"/>
  <c r="BD6" i="93" s="1"/>
  <c r="BL11" i="94"/>
  <c r="AP11" i="94"/>
  <c r="BT10" i="94"/>
  <c r="AQ10" i="94"/>
  <c r="BA8" i="96"/>
  <c r="AE8" i="96" s="1"/>
  <c r="AD8" i="96"/>
  <c r="BI8" i="96"/>
  <c r="BL8" i="96" s="1"/>
  <c r="AZ7" i="96"/>
  <c r="AD7" i="96"/>
  <c r="AD7" i="97"/>
  <c r="BJ7" i="97"/>
  <c r="BC9" i="9"/>
  <c r="AE9" i="9" s="1"/>
  <c r="BS9" i="9"/>
  <c r="AQ9" i="9" s="1"/>
  <c r="AD9" i="9"/>
  <c r="BK9" i="9"/>
  <c r="BL9" i="9" s="1"/>
  <c r="BK9" i="7"/>
  <c r="AD9" i="7"/>
  <c r="BS7" i="6"/>
  <c r="BK7" i="6"/>
  <c r="BC7" i="6"/>
  <c r="AQ10" i="5"/>
  <c r="BT10" i="5"/>
  <c r="BD9" i="5"/>
  <c r="AE9" i="5"/>
  <c r="BB9" i="4"/>
  <c r="BJ9" i="4"/>
  <c r="AD9" i="4"/>
  <c r="AD8" i="4"/>
  <c r="BQ8" i="4"/>
  <c r="BA8" i="4"/>
  <c r="BI8" i="4"/>
  <c r="BP6" i="85"/>
  <c r="BH6" i="85"/>
  <c r="AZ6" i="85"/>
  <c r="AD6" i="85"/>
  <c r="AP10" i="87"/>
  <c r="BB7" i="6"/>
  <c r="AD8" i="87"/>
  <c r="AQ6" i="100"/>
  <c r="BT8" i="96"/>
  <c r="BO6" i="6"/>
  <c r="BT9" i="5"/>
  <c r="AQ11" i="87"/>
  <c r="BR7" i="87"/>
  <c r="AZ6" i="87"/>
  <c r="AQ8" i="98"/>
  <c r="BT8" i="98"/>
  <c r="AZ6" i="97"/>
  <c r="AD6" i="97"/>
  <c r="BH6" i="97"/>
  <c r="BK8" i="99"/>
  <c r="BC8" i="99"/>
  <c r="BA8" i="100"/>
  <c r="AD8" i="100"/>
  <c r="BH6" i="101"/>
  <c r="BP6" i="101"/>
  <c r="BT6" i="101" s="1"/>
  <c r="BB9" i="102"/>
  <c r="BJ9" i="102"/>
  <c r="AD9" i="102"/>
  <c r="BB7" i="105"/>
  <c r="BR7" i="105"/>
  <c r="BT7" i="105" s="1"/>
  <c r="AE7" i="9"/>
  <c r="AD7" i="9"/>
  <c r="AZ7" i="9"/>
  <c r="BD7" i="9" s="1"/>
  <c r="AD6" i="9"/>
  <c r="AY6" i="9"/>
  <c r="BI6" i="8"/>
  <c r="BQ6" i="8"/>
  <c r="BA6" i="8"/>
  <c r="AQ10" i="7"/>
  <c r="BT10" i="7"/>
  <c r="BI6" i="85"/>
  <c r="BQ6" i="85"/>
  <c r="BA6" i="85"/>
  <c r="BB6" i="87"/>
  <c r="BR6" i="87"/>
  <c r="BJ6" i="87"/>
  <c r="BD10" i="88"/>
  <c r="AE10" i="88"/>
  <c r="BS9" i="88"/>
  <c r="BC9" i="88"/>
  <c r="BK9" i="88"/>
  <c r="AE6" i="88"/>
  <c r="BT11" i="90"/>
  <c r="AQ11" i="90"/>
  <c r="BT6" i="89"/>
  <c r="BT8" i="93"/>
  <c r="AQ8" i="93"/>
  <c r="AQ7" i="1"/>
  <c r="BT7" i="1"/>
  <c r="BK10" i="102"/>
  <c r="BL10" i="102" s="1"/>
  <c r="BS10" i="102"/>
  <c r="BT10" i="102" s="1"/>
  <c r="AD10" i="102"/>
  <c r="BA8" i="102"/>
  <c r="AE8" i="102" s="1"/>
  <c r="BI8" i="102"/>
  <c r="AP8" i="102" s="1"/>
  <c r="AD8" i="102"/>
  <c r="BQ8" i="102"/>
  <c r="BS7" i="102"/>
  <c r="BK7" i="102"/>
  <c r="BC7" i="102"/>
  <c r="BT11" i="103"/>
  <c r="AQ11" i="103"/>
  <c r="BC7" i="103"/>
  <c r="BS7" i="103"/>
  <c r="BK7" i="103"/>
  <c r="AE54" i="104"/>
  <c r="AD54" i="104" s="1"/>
  <c r="AE27" i="104"/>
  <c r="AD27" i="104" s="1"/>
  <c r="AE36" i="104"/>
  <c r="AD36" i="104" s="1"/>
  <c r="AE45" i="104"/>
  <c r="AD45" i="104" s="1"/>
  <c r="AE9" i="104"/>
  <c r="BD9" i="104"/>
  <c r="BR7" i="106"/>
  <c r="BB7" i="106"/>
  <c r="AD7" i="106"/>
  <c r="AZ6" i="106"/>
  <c r="AD6" i="106"/>
  <c r="BT6" i="100"/>
  <c r="BL7" i="106"/>
  <c r="BK9" i="92"/>
  <c r="BC9" i="92"/>
  <c r="AE9" i="92" s="1"/>
  <c r="AD9" i="92"/>
  <c r="BS9" i="92"/>
  <c r="BJ9" i="103"/>
  <c r="BR9" i="103"/>
  <c r="AD9" i="103"/>
  <c r="BB9" i="103"/>
  <c r="BQ8" i="103"/>
  <c r="AQ8" i="103" s="1"/>
  <c r="BI8" i="103"/>
  <c r="BL8" i="103" s="1"/>
  <c r="BH7" i="103"/>
  <c r="BP7" i="103"/>
  <c r="BT7" i="103" s="1"/>
  <c r="AD7" i="103"/>
  <c r="AE8" i="104"/>
  <c r="BD8" i="104"/>
  <c r="AD8" i="104"/>
  <c r="BI8" i="104"/>
  <c r="BL8" i="104" s="1"/>
  <c r="BQ8" i="104"/>
  <c r="BC7" i="104"/>
  <c r="BS7" i="104"/>
  <c r="BK7" i="104"/>
  <c r="AQ7" i="107"/>
  <c r="BH6" i="106"/>
  <c r="BI6" i="103"/>
  <c r="BB9" i="91"/>
  <c r="BD9" i="91" s="1"/>
  <c r="AD9" i="91"/>
  <c r="BR9" i="91"/>
  <c r="AQ9" i="91" s="1"/>
  <c r="BJ9" i="91"/>
  <c r="AP9" i="91" s="1"/>
  <c r="BJ6" i="91"/>
  <c r="BR6" i="91"/>
  <c r="BI8" i="93"/>
  <c r="AP8" i="93" s="1"/>
  <c r="AD8" i="93"/>
  <c r="BA8" i="93"/>
  <c r="BD6" i="98"/>
  <c r="AE6" i="98"/>
  <c r="BD11" i="100"/>
  <c r="AE11" i="100"/>
  <c r="BS9" i="102"/>
  <c r="BK9" i="102"/>
  <c r="AZ7" i="102"/>
  <c r="BP7" i="102"/>
  <c r="AD7" i="102"/>
  <c r="BB6" i="103"/>
  <c r="BR6" i="103"/>
  <c r="BJ6" i="103"/>
  <c r="BG6" i="103"/>
  <c r="BO6" i="103"/>
  <c r="BT6" i="103" s="1"/>
  <c r="AD6" i="103"/>
  <c r="BC10" i="104"/>
  <c r="BD10" i="104" s="1"/>
  <c r="BS10" i="104"/>
  <c r="AQ10" i="104" s="1"/>
  <c r="BK10" i="104"/>
  <c r="AP10" i="104" s="1"/>
  <c r="AD10" i="104"/>
  <c r="BJ8" i="105"/>
  <c r="BB8" i="105"/>
  <c r="AQ11" i="106"/>
  <c r="BT11" i="106"/>
  <c r="AP10" i="106"/>
  <c r="BL10" i="106"/>
  <c r="BT9" i="106"/>
  <c r="AQ9" i="106"/>
  <c r="BJ7" i="108"/>
  <c r="AP7" i="108" s="1"/>
  <c r="AD7" i="108"/>
  <c r="BB7" i="108"/>
  <c r="BD7" i="108" s="1"/>
  <c r="AQ10" i="91"/>
  <c r="AQ11" i="92"/>
  <c r="AP9" i="97"/>
  <c r="AQ11" i="102"/>
  <c r="AE7" i="104"/>
  <c r="AE10" i="91"/>
  <c r="BD10" i="91"/>
  <c r="BD7" i="7"/>
  <c r="AE7" i="7"/>
  <c r="AE8" i="117"/>
  <c r="BD8" i="117"/>
  <c r="BI8" i="91"/>
  <c r="AD8" i="91"/>
  <c r="BQ7" i="91"/>
  <c r="BI7" i="91"/>
  <c r="BL7" i="91" s="1"/>
  <c r="BA7" i="91"/>
  <c r="AP10" i="92"/>
  <c r="BL10" i="92"/>
  <c r="AP11" i="93"/>
  <c r="BL11" i="93"/>
  <c r="AD10" i="93"/>
  <c r="BS10" i="93"/>
  <c r="BT10" i="93" s="1"/>
  <c r="BK10" i="93"/>
  <c r="BL10" i="93" s="1"/>
  <c r="AP9" i="93"/>
  <c r="BL9" i="93"/>
  <c r="BL8" i="93"/>
  <c r="BT9" i="94"/>
  <c r="AQ9" i="94"/>
  <c r="AE9" i="94"/>
  <c r="BD9" i="94"/>
  <c r="BR6" i="102"/>
  <c r="BJ6" i="102"/>
  <c r="BB6" i="102"/>
  <c r="BK10" i="103"/>
  <c r="AP10" i="103" s="1"/>
  <c r="AD10" i="103"/>
  <c r="BC10" i="103"/>
  <c r="BD10" i="103" s="1"/>
  <c r="BC9" i="103"/>
  <c r="BS9" i="103"/>
  <c r="AD10" i="106"/>
  <c r="BS10" i="106"/>
  <c r="BT10" i="106" s="1"/>
  <c r="BC10" i="106"/>
  <c r="AD9" i="106"/>
  <c r="BJ9" i="106"/>
  <c r="BB9" i="106"/>
  <c r="BB6" i="108"/>
  <c r="BR6" i="108"/>
  <c r="BJ6" i="108"/>
  <c r="BG6" i="108"/>
  <c r="AD6" i="108"/>
  <c r="AY6" i="108"/>
  <c r="AP11" i="10"/>
  <c r="BL11" i="10"/>
  <c r="BC9" i="10"/>
  <c r="BS9" i="10"/>
  <c r="BK9" i="10"/>
  <c r="AP9" i="10" s="1"/>
  <c r="BS8" i="10"/>
  <c r="AQ8" i="10" s="1"/>
  <c r="BC8" i="10"/>
  <c r="BI7" i="10"/>
  <c r="BQ7" i="10"/>
  <c r="AQ7" i="10" s="1"/>
  <c r="BA7" i="10"/>
  <c r="BD7" i="10" s="1"/>
  <c r="BK6" i="10"/>
  <c r="BS6" i="10"/>
  <c r="BB6" i="7"/>
  <c r="BR6" i="7"/>
  <c r="AP11" i="6"/>
  <c r="BL11" i="6"/>
  <c r="AD10" i="6"/>
  <c r="BC10" i="6"/>
  <c r="AE10" i="6" s="1"/>
  <c r="BK10" i="6"/>
  <c r="BL10" i="6" s="1"/>
  <c r="BC8" i="105"/>
  <c r="BR7" i="108"/>
  <c r="BT7" i="108" s="1"/>
  <c r="BJ8" i="94"/>
  <c r="BB8" i="94"/>
  <c r="BD8" i="94" s="1"/>
  <c r="BK6" i="94"/>
  <c r="BC6" i="94"/>
  <c r="BS6" i="94"/>
  <c r="BT6" i="94" s="1"/>
  <c r="BL11" i="95"/>
  <c r="AP11" i="95"/>
  <c r="BD11" i="95"/>
  <c r="AE11" i="95"/>
  <c r="AP11" i="97"/>
  <c r="BL11" i="97"/>
  <c r="AE11" i="98"/>
  <c r="BD11" i="98"/>
  <c r="AQ11" i="99"/>
  <c r="BT11" i="99"/>
  <c r="BC6" i="100"/>
  <c r="BK6" i="100"/>
  <c r="BS10" i="108"/>
  <c r="AQ10" i="108" s="1"/>
  <c r="BC10" i="108"/>
  <c r="AE10" i="108" s="1"/>
  <c r="AD10" i="108"/>
  <c r="BK10" i="108"/>
  <c r="BL10" i="108" s="1"/>
  <c r="BQ8" i="9"/>
  <c r="AQ8" i="9" s="1"/>
  <c r="BI8" i="9"/>
  <c r="AP8" i="9" s="1"/>
  <c r="BA8" i="9"/>
  <c r="AD8" i="9"/>
  <c r="BR9" i="8"/>
  <c r="BJ9" i="8"/>
  <c r="BB9" i="8"/>
  <c r="AD9" i="8"/>
  <c r="AZ6" i="8"/>
  <c r="BH6" i="8"/>
  <c r="BP6" i="8"/>
  <c r="BD11" i="7"/>
  <c r="AE11" i="7"/>
  <c r="BB8" i="7"/>
  <c r="AE8" i="7" s="1"/>
  <c r="AD8" i="7"/>
  <c r="AD7" i="7"/>
  <c r="BQ7" i="7"/>
  <c r="AQ7" i="7" s="1"/>
  <c r="BI6" i="7"/>
  <c r="BL6" i="7" s="1"/>
  <c r="BA6" i="7"/>
  <c r="BD6" i="7" s="1"/>
  <c r="BA6" i="6"/>
  <c r="BI6" i="6"/>
  <c r="BQ6" i="6"/>
  <c r="BT6" i="6" s="1"/>
  <c r="BJ9" i="5"/>
  <c r="AP9" i="5" s="1"/>
  <c r="AD9" i="5"/>
  <c r="BQ8" i="5"/>
  <c r="AQ8" i="5" s="1"/>
  <c r="BI8" i="5"/>
  <c r="BL8" i="5" s="1"/>
  <c r="BA8" i="5"/>
  <c r="BT9" i="98"/>
  <c r="AQ10" i="99"/>
  <c r="AP11" i="8"/>
  <c r="BD10" i="7"/>
  <c r="BL7" i="7"/>
  <c r="AQ11" i="6"/>
  <c r="BT9" i="6"/>
  <c r="AZ7" i="91"/>
  <c r="AD7" i="91"/>
  <c r="BP7" i="91"/>
  <c r="AE11" i="96"/>
  <c r="BD11" i="96"/>
  <c r="BJ6" i="96"/>
  <c r="BB6" i="96"/>
  <c r="AP8" i="97"/>
  <c r="AD8" i="99"/>
  <c r="BI8" i="99"/>
  <c r="BA8" i="99"/>
  <c r="AQ8" i="101"/>
  <c r="BT8" i="101"/>
  <c r="BJ7" i="101"/>
  <c r="BR7" i="101"/>
  <c r="BB6" i="101"/>
  <c r="BJ6" i="101"/>
  <c r="BQ6" i="10"/>
  <c r="BI6" i="10"/>
  <c r="AD10" i="9"/>
  <c r="BS10" i="9"/>
  <c r="AQ10" i="9" s="1"/>
  <c r="BJ8" i="8"/>
  <c r="AP8" i="8" s="1"/>
  <c r="AD8" i="8"/>
  <c r="BB8" i="8"/>
  <c r="BD8" i="8" s="1"/>
  <c r="BL9" i="6"/>
  <c r="AP9" i="6"/>
  <c r="AD6" i="5"/>
  <c r="BI6" i="5"/>
  <c r="AQ7" i="97"/>
  <c r="BB9" i="99"/>
  <c r="AQ11" i="100"/>
  <c r="AQ6" i="101"/>
  <c r="BL11" i="102"/>
  <c r="BT10" i="103"/>
  <c r="BD9" i="103"/>
  <c r="BT8" i="103"/>
  <c r="AQ7" i="103"/>
  <c r="AQ8" i="7"/>
  <c r="BQ6" i="7"/>
  <c r="BD11" i="117"/>
  <c r="AE11" i="117"/>
  <c r="BD10" i="117"/>
  <c r="AE10" i="117"/>
  <c r="BK6" i="117"/>
  <c r="BS6" i="117"/>
  <c r="BC8" i="91"/>
  <c r="AE8" i="91" s="1"/>
  <c r="BS8" i="91"/>
  <c r="BK8" i="91"/>
  <c r="BT9" i="95"/>
  <c r="AQ9" i="95"/>
  <c r="BB8" i="95"/>
  <c r="BJ8" i="95"/>
  <c r="BL8" i="95" s="1"/>
  <c r="BQ8" i="97"/>
  <c r="AQ8" i="97" s="1"/>
  <c r="BA8" i="97"/>
  <c r="BR7" i="99"/>
  <c r="BJ7" i="99"/>
  <c r="BB6" i="105"/>
  <c r="BJ6" i="105"/>
  <c r="BJ8" i="106"/>
  <c r="BR8" i="106"/>
  <c r="BB8" i="106"/>
  <c r="BA6" i="106"/>
  <c r="BI6" i="106"/>
  <c r="BB9" i="7"/>
  <c r="BJ9" i="7"/>
  <c r="BL9" i="7" s="1"/>
  <c r="BR9" i="7"/>
  <c r="AQ9" i="7" s="1"/>
  <c r="AY6" i="7"/>
  <c r="AD6" i="7"/>
  <c r="BO6" i="7"/>
  <c r="BH7" i="6"/>
  <c r="AD7" i="6"/>
  <c r="BI7" i="4"/>
  <c r="BQ7" i="4"/>
  <c r="AQ6" i="94"/>
  <c r="BA6" i="92"/>
  <c r="AE11" i="97"/>
  <c r="AQ9" i="99"/>
  <c r="BD11" i="102"/>
  <c r="AE11" i="106"/>
  <c r="AQ10" i="107"/>
  <c r="AE8" i="108"/>
  <c r="AE11" i="8"/>
  <c r="BT10" i="8"/>
  <c r="BD11" i="6"/>
  <c r="BD10" i="6"/>
  <c r="AZ6" i="6"/>
  <c r="AQ10" i="105"/>
  <c r="BT10" i="105"/>
  <c r="BT9" i="117"/>
  <c r="AQ9" i="117"/>
  <c r="BA7" i="117"/>
  <c r="BI7" i="117"/>
  <c r="BL7" i="117" s="1"/>
  <c r="BJ7" i="94"/>
  <c r="BB7" i="94"/>
  <c r="BC8" i="95"/>
  <c r="BK8" i="95"/>
  <c r="BA6" i="95"/>
  <c r="BI6" i="95"/>
  <c r="BQ6" i="95"/>
  <c r="BH6" i="100"/>
  <c r="AZ6" i="100"/>
  <c r="BD11" i="101"/>
  <c r="AE11" i="101"/>
  <c r="BG6" i="107"/>
  <c r="AD6" i="107"/>
  <c r="BT11" i="10"/>
  <c r="AQ11" i="10"/>
  <c r="BB6" i="6"/>
  <c r="BJ6" i="6"/>
  <c r="BC8" i="4"/>
  <c r="BD8" i="4" s="1"/>
  <c r="BS8" i="4"/>
  <c r="BK8" i="4"/>
  <c r="AP8" i="4" s="1"/>
  <c r="BS6" i="4"/>
  <c r="BK6" i="4"/>
  <c r="BS9" i="85"/>
  <c r="BT9" i="85" s="1"/>
  <c r="BC9" i="85"/>
  <c r="AE9" i="85" s="1"/>
  <c r="BJ8" i="85"/>
  <c r="BR8" i="85"/>
  <c r="AP7" i="117"/>
  <c r="AQ8" i="95"/>
  <c r="AQ8" i="96"/>
  <c r="BC7" i="96"/>
  <c r="BT7" i="96"/>
  <c r="BL10" i="101"/>
  <c r="BC6" i="107"/>
  <c r="AE11" i="10"/>
  <c r="AQ10" i="10"/>
  <c r="BC10" i="10"/>
  <c r="BD10" i="10" s="1"/>
  <c r="BB9" i="10"/>
  <c r="BT11" i="5"/>
  <c r="BD11" i="85"/>
  <c r="BL9" i="85"/>
  <c r="AD10" i="117"/>
  <c r="BS10" i="117"/>
  <c r="BJ9" i="117"/>
  <c r="BL9" i="117" s="1"/>
  <c r="BB9" i="117"/>
  <c r="AE9" i="117" s="1"/>
  <c r="AD9" i="117"/>
  <c r="BQ8" i="117"/>
  <c r="BT8" i="117" s="1"/>
  <c r="AD8" i="117"/>
  <c r="BI8" i="117"/>
  <c r="BH6" i="92"/>
  <c r="AD6" i="92"/>
  <c r="BA6" i="94"/>
  <c r="BI6" i="94"/>
  <c r="BI7" i="97"/>
  <c r="BA7" i="97"/>
  <c r="BA8" i="98"/>
  <c r="AD8" i="98"/>
  <c r="BK7" i="98"/>
  <c r="BC7" i="98"/>
  <c r="BL11" i="101"/>
  <c r="AP11" i="101"/>
  <c r="BA7" i="101"/>
  <c r="BQ7" i="101"/>
  <c r="AE10" i="102"/>
  <c r="BD10" i="102"/>
  <c r="BC9" i="106"/>
  <c r="BK9" i="106"/>
  <c r="BB8" i="107"/>
  <c r="BR8" i="107"/>
  <c r="BS6" i="9"/>
  <c r="BK6" i="9"/>
  <c r="BC7" i="8"/>
  <c r="BK7" i="8"/>
  <c r="BS7" i="8"/>
  <c r="BK10" i="5"/>
  <c r="AP10" i="5" s="1"/>
  <c r="AD10" i="5"/>
  <c r="BG6" i="5"/>
  <c r="BO6" i="5"/>
  <c r="BL11" i="4"/>
  <c r="AP11" i="4"/>
  <c r="BK9" i="4"/>
  <c r="BL9" i="4" s="1"/>
  <c r="BC9" i="4"/>
  <c r="AP11" i="85"/>
  <c r="BL11" i="85"/>
  <c r="AD8" i="85"/>
  <c r="BI8" i="85"/>
  <c r="BQ8" i="85"/>
  <c r="BT9" i="101"/>
  <c r="AQ8" i="86"/>
  <c r="AP11" i="117"/>
  <c r="AP11" i="92"/>
  <c r="BD11" i="93"/>
  <c r="AQ10" i="93"/>
  <c r="AP11" i="100"/>
  <c r="BB8" i="100"/>
  <c r="AD9" i="101"/>
  <c r="BK9" i="107"/>
  <c r="BD11" i="10"/>
  <c r="BT10" i="10"/>
  <c r="BD8" i="10"/>
  <c r="BL11" i="5"/>
  <c r="AD7" i="4"/>
  <c r="BG6" i="91"/>
  <c r="BO6" i="91"/>
  <c r="AZ7" i="93"/>
  <c r="BH7" i="93"/>
  <c r="BJ6" i="93"/>
  <c r="BR6" i="93"/>
  <c r="AD10" i="98"/>
  <c r="BS10" i="98"/>
  <c r="BT10" i="98" s="1"/>
  <c r="AZ7" i="98"/>
  <c r="BH7" i="98"/>
  <c r="AP7" i="98" s="1"/>
  <c r="BL11" i="99"/>
  <c r="AP11" i="99"/>
  <c r="BC10" i="99"/>
  <c r="BD10" i="99" s="1"/>
  <c r="AD10" i="99"/>
  <c r="BI7" i="99"/>
  <c r="BQ7" i="99"/>
  <c r="BG6" i="106"/>
  <c r="AY6" i="106"/>
  <c r="BD6" i="106" s="1"/>
  <c r="BD11" i="107"/>
  <c r="AE11" i="107"/>
  <c r="BB8" i="10"/>
  <c r="AE8" i="10" s="1"/>
  <c r="AD8" i="10"/>
  <c r="BB6" i="10"/>
  <c r="BJ6" i="10"/>
  <c r="BK6" i="8"/>
  <c r="BC6" i="8"/>
  <c r="BT11" i="86"/>
  <c r="AQ11" i="86"/>
  <c r="AD9" i="86"/>
  <c r="BR9" i="86"/>
  <c r="BJ9" i="86"/>
  <c r="BL9" i="86" s="1"/>
  <c r="BJ6" i="86"/>
  <c r="BB6" i="86"/>
  <c r="BP6" i="86"/>
  <c r="BH6" i="86"/>
  <c r="AP7" i="4"/>
  <c r="BT6" i="105"/>
  <c r="AQ9" i="101"/>
  <c r="BI6" i="97"/>
  <c r="BI8" i="98"/>
  <c r="BL8" i="98" s="1"/>
  <c r="BR6" i="95"/>
  <c r="AZ6" i="92"/>
  <c r="AQ11" i="93"/>
  <c r="AD9" i="93"/>
  <c r="AD6" i="93"/>
  <c r="BT11" i="95"/>
  <c r="AP10" i="95"/>
  <c r="AP11" i="96"/>
  <c r="AP11" i="98"/>
  <c r="BC9" i="100"/>
  <c r="AE9" i="100" s="1"/>
  <c r="BR8" i="100"/>
  <c r="BB9" i="101"/>
  <c r="AQ9" i="102"/>
  <c r="BS9" i="107"/>
  <c r="BT9" i="107" s="1"/>
  <c r="AQ11" i="108"/>
  <c r="BT11" i="9"/>
  <c r="BC9" i="7"/>
  <c r="AE9" i="7" s="1"/>
  <c r="AP9" i="85"/>
  <c r="AD9" i="85"/>
  <c r="BA7" i="86"/>
  <c r="BD11" i="91"/>
  <c r="AE11" i="91"/>
  <c r="BS7" i="92"/>
  <c r="AQ7" i="92" s="1"/>
  <c r="BC7" i="92"/>
  <c r="BK7" i="92"/>
  <c r="BL7" i="92" s="1"/>
  <c r="AY6" i="92"/>
  <c r="BO6" i="92"/>
  <c r="BT6" i="92" s="1"/>
  <c r="BG6" i="92"/>
  <c r="BB9" i="96"/>
  <c r="AE9" i="96" s="1"/>
  <c r="AD9" i="96"/>
  <c r="BK9" i="8"/>
  <c r="BL9" i="8" s="1"/>
  <c r="BC9" i="8"/>
  <c r="BS9" i="8"/>
  <c r="BR6" i="8"/>
  <c r="BJ6" i="8"/>
  <c r="BD11" i="104"/>
  <c r="BT9" i="104"/>
  <c r="BL10" i="7"/>
  <c r="BD10" i="4"/>
  <c r="BT10" i="86"/>
  <c r="BT8" i="86"/>
  <c r="BS10" i="96"/>
  <c r="BT10" i="96" s="1"/>
  <c r="BC10" i="96"/>
  <c r="AE10" i="96" s="1"/>
  <c r="BT11" i="97"/>
  <c r="AQ11" i="97"/>
  <c r="BR6" i="97"/>
  <c r="BT6" i="97" s="1"/>
  <c r="BJ6" i="97"/>
  <c r="BQ7" i="102"/>
  <c r="BA7" i="102"/>
  <c r="BI7" i="102"/>
  <c r="BQ8" i="105"/>
  <c r="BT8" i="105" s="1"/>
  <c r="BI8" i="105"/>
  <c r="BL8" i="105" s="1"/>
  <c r="BS6" i="106"/>
  <c r="BK6" i="106"/>
  <c r="BA8" i="86"/>
  <c r="BD8" i="86" s="1"/>
  <c r="AD8" i="86"/>
  <c r="BI7" i="87"/>
  <c r="BA7" i="87"/>
  <c r="AQ7" i="117"/>
  <c r="AQ10" i="97"/>
  <c r="AD10" i="97"/>
  <c r="BL9" i="97"/>
  <c r="AZ7" i="107"/>
  <c r="BD7" i="107" s="1"/>
  <c r="BT10" i="108"/>
  <c r="BJ7" i="8"/>
  <c r="AP7" i="8" s="1"/>
  <c r="AD7" i="8"/>
  <c r="AP11" i="7"/>
  <c r="BD11" i="4"/>
  <c r="AQ11" i="85"/>
  <c r="BJ9" i="87"/>
  <c r="AP9" i="87" s="1"/>
  <c r="BC10" i="92"/>
  <c r="AE10" i="92" s="1"/>
  <c r="BC8" i="93"/>
  <c r="BD8" i="93" s="1"/>
  <c r="BC6" i="101"/>
  <c r="BT9" i="102"/>
  <c r="AE11" i="94"/>
  <c r="BD11" i="94"/>
  <c r="BK8" i="108"/>
  <c r="BS8" i="108"/>
  <c r="BT8" i="108" s="1"/>
  <c r="AD10" i="89"/>
  <c r="BK10" i="89"/>
  <c r="BL10" i="89" s="1"/>
  <c r="BC10" i="89"/>
  <c r="AE10" i="89" s="1"/>
  <c r="BH7" i="96"/>
  <c r="AP7" i="96" s="1"/>
  <c r="AP10" i="99"/>
  <c r="BK7" i="101"/>
  <c r="BA8" i="106"/>
  <c r="AY6" i="107"/>
  <c r="AE6" i="107" s="1"/>
  <c r="BK6" i="108"/>
  <c r="BJ6" i="9"/>
  <c r="BG6" i="9"/>
  <c r="BC6" i="5"/>
  <c r="BA6" i="4"/>
  <c r="AD6" i="86"/>
  <c r="AP11" i="90"/>
  <c r="BB9" i="90"/>
  <c r="BD9" i="90" s="1"/>
  <c r="G7" i="119"/>
  <c r="I561" i="61"/>
  <c r="I573" i="61"/>
  <c r="I585" i="61"/>
  <c r="I617" i="61"/>
  <c r="I649" i="61"/>
  <c r="I681" i="61"/>
  <c r="I713" i="61"/>
  <c r="I745" i="61"/>
  <c r="I777" i="61"/>
  <c r="I809" i="61"/>
  <c r="I841" i="61"/>
  <c r="I873" i="61"/>
  <c r="I905" i="61"/>
  <c r="I937" i="61"/>
  <c r="I969" i="61"/>
  <c r="I1001" i="61"/>
  <c r="BA8" i="90"/>
  <c r="AE8" i="90" s="1"/>
  <c r="BC6" i="1"/>
  <c r="AE6" i="1" s="1"/>
  <c r="I545" i="61"/>
  <c r="I557" i="61"/>
  <c r="I569" i="61"/>
  <c r="I613" i="61"/>
  <c r="I645" i="61"/>
  <c r="I677" i="61"/>
  <c r="I709" i="61"/>
  <c r="I741" i="61"/>
  <c r="I773" i="61"/>
  <c r="I805" i="61"/>
  <c r="I837" i="61"/>
  <c r="I869" i="61"/>
  <c r="I901" i="61"/>
  <c r="I933" i="61"/>
  <c r="I965" i="61"/>
  <c r="I997" i="61"/>
  <c r="E39" i="123"/>
  <c r="E35" i="123"/>
  <c r="E31" i="123"/>
  <c r="E27" i="123"/>
  <c r="E23" i="123"/>
  <c r="E19" i="123"/>
  <c r="E15" i="123"/>
  <c r="Z24" i="47"/>
  <c r="F405" i="63" s="1"/>
  <c r="W24" i="47"/>
  <c r="A405" i="63"/>
  <c r="Y24" i="47"/>
  <c r="E405" i="63" s="1"/>
  <c r="B59" i="61"/>
  <c r="Y11" i="47"/>
  <c r="E392" i="63" s="1"/>
  <c r="W11" i="47"/>
  <c r="Z11" i="47"/>
  <c r="F392" i="63" s="1"/>
  <c r="A392" i="63"/>
  <c r="B7" i="61"/>
  <c r="S17" i="47"/>
  <c r="E203" i="63" s="1"/>
  <c r="A203" i="63"/>
  <c r="B30" i="61"/>
  <c r="T17" i="47"/>
  <c r="F203" i="63" s="1"/>
  <c r="Q17" i="47"/>
  <c r="B47" i="61"/>
  <c r="Y21" i="47"/>
  <c r="E402" i="63" s="1"/>
  <c r="Z21" i="47"/>
  <c r="F402" i="63" s="1"/>
  <c r="A402" i="63"/>
  <c r="W21" i="47"/>
  <c r="T14" i="47"/>
  <c r="F200" i="63" s="1"/>
  <c r="A200" i="63"/>
  <c r="Q14" i="47"/>
  <c r="S14" i="47"/>
  <c r="E200" i="63" s="1"/>
  <c r="B18" i="61"/>
  <c r="A14" i="63"/>
  <c r="N20" i="47"/>
  <c r="F14" i="63" s="1"/>
  <c r="M20" i="47"/>
  <c r="B41" i="61"/>
  <c r="K20" i="47"/>
  <c r="Z13" i="47"/>
  <c r="F394" i="63" s="1"/>
  <c r="W13" i="47"/>
  <c r="Y13" i="47"/>
  <c r="E394" i="63" s="1"/>
  <c r="A394" i="63"/>
  <c r="B15" i="61"/>
  <c r="B49" i="61"/>
  <c r="K22" i="47"/>
  <c r="A16" i="63"/>
  <c r="N22" i="47"/>
  <c r="F16" i="63" s="1"/>
  <c r="M22" i="47"/>
  <c r="K19" i="47"/>
  <c r="A13" i="63"/>
  <c r="N19" i="47"/>
  <c r="F13" i="63" s="1"/>
  <c r="M19" i="47"/>
  <c r="B37" i="61"/>
  <c r="A397" i="63"/>
  <c r="B27" i="61"/>
  <c r="W16" i="47"/>
  <c r="Y16" i="47"/>
  <c r="E397" i="63" s="1"/>
  <c r="Z16" i="47"/>
  <c r="F397" i="63" s="1"/>
  <c r="A403" i="63"/>
  <c r="Y22" i="47"/>
  <c r="E403" i="63" s="1"/>
  <c r="B51" i="61"/>
  <c r="Z22" i="47"/>
  <c r="F403" i="63" s="1"/>
  <c r="W22" i="47"/>
  <c r="AE20" i="47"/>
  <c r="AB20" i="47"/>
  <c r="C44" i="61" s="1"/>
  <c r="AD20" i="47"/>
  <c r="E44" i="61" s="1"/>
  <c r="B44" i="61"/>
  <c r="AC20" i="47"/>
  <c r="D44" i="61" s="1"/>
  <c r="AF20" i="47"/>
  <c r="S22" i="47"/>
  <c r="E208" i="63" s="1"/>
  <c r="T22" i="47"/>
  <c r="F208" i="63" s="1"/>
  <c r="A208" i="63"/>
  <c r="B50" i="61"/>
  <c r="Q22" i="47"/>
  <c r="B35" i="61"/>
  <c r="Y18" i="47"/>
  <c r="E399" i="63" s="1"/>
  <c r="A399" i="63"/>
  <c r="W18" i="47"/>
  <c r="Z18" i="47"/>
  <c r="F399" i="63" s="1"/>
  <c r="B23" i="61"/>
  <c r="W15" i="47"/>
  <c r="Z15" i="47"/>
  <c r="F396" i="63" s="1"/>
  <c r="Y15" i="47"/>
  <c r="E396" i="63" s="1"/>
  <c r="A396" i="63"/>
  <c r="W12" i="47"/>
  <c r="Z12" i="47"/>
  <c r="F393" i="63" s="1"/>
  <c r="B11" i="61"/>
  <c r="Y12" i="47"/>
  <c r="E393" i="63" s="1"/>
  <c r="A393" i="63"/>
  <c r="K21" i="47"/>
  <c r="N21" i="47"/>
  <c r="F15" i="63" s="1"/>
  <c r="B45" i="61"/>
  <c r="M21" i="47"/>
  <c r="A15" i="63"/>
  <c r="AD13" i="47"/>
  <c r="E16" i="61" s="1"/>
  <c r="AC13" i="47"/>
  <c r="D16" i="61" s="1"/>
  <c r="AE13" i="47"/>
  <c r="AB13" i="47"/>
  <c r="C16" i="61" s="1"/>
  <c r="AF13" i="47"/>
  <c r="B16" i="61"/>
  <c r="Z23" i="47"/>
  <c r="F404" i="63" s="1"/>
  <c r="W23" i="47"/>
  <c r="Y23" i="47"/>
  <c r="E404" i="63" s="1"/>
  <c r="A404" i="63"/>
  <c r="B55" i="61"/>
  <c r="T24" i="47"/>
  <c r="F210" i="63" s="1"/>
  <c r="A210" i="63"/>
  <c r="S24" i="47"/>
  <c r="E210" i="63" s="1"/>
  <c r="Q24" i="47"/>
  <c r="B58" i="61"/>
  <c r="N24" i="47"/>
  <c r="F18" i="63" s="1"/>
  <c r="K24" i="47"/>
  <c r="A18" i="63"/>
  <c r="M24" i="47"/>
  <c r="B57" i="61"/>
  <c r="W19" i="47"/>
  <c r="A400" i="63"/>
  <c r="Y19" i="47"/>
  <c r="E400" i="63" s="1"/>
  <c r="B39" i="61"/>
  <c r="Z19" i="47"/>
  <c r="F400" i="63" s="1"/>
  <c r="Z20" i="47"/>
  <c r="F401" i="63" s="1"/>
  <c r="Y20" i="47"/>
  <c r="E401" i="63" s="1"/>
  <c r="W20" i="47"/>
  <c r="A401" i="63"/>
  <c r="B43" i="61"/>
  <c r="B19" i="61"/>
  <c r="Z14" i="47"/>
  <c r="F395" i="63" s="1"/>
  <c r="Y14" i="47"/>
  <c r="E395" i="63" s="1"/>
  <c r="W14" i="47"/>
  <c r="A395" i="63"/>
  <c r="S21" i="47"/>
  <c r="E207" i="63" s="1"/>
  <c r="T21" i="47"/>
  <c r="F207" i="63" s="1"/>
  <c r="B46" i="61"/>
  <c r="A207" i="63"/>
  <c r="Q21" i="47"/>
  <c r="Q19" i="47"/>
  <c r="B38" i="61"/>
  <c r="S19" i="47"/>
  <c r="E205" i="63" s="1"/>
  <c r="T19" i="47"/>
  <c r="F205" i="63" s="1"/>
  <c r="A205" i="63"/>
  <c r="A209" i="63"/>
  <c r="S23" i="47"/>
  <c r="E209" i="63" s="1"/>
  <c r="T23" i="47"/>
  <c r="F209" i="63" s="1"/>
  <c r="B54" i="61"/>
  <c r="Q23" i="47"/>
  <c r="B53" i="61"/>
  <c r="N23" i="47"/>
  <c r="F17" i="63" s="1"/>
  <c r="A17" i="63"/>
  <c r="M23" i="47"/>
  <c r="K23" i="47"/>
  <c r="M14" i="47"/>
  <c r="K14" i="47"/>
  <c r="B17" i="61"/>
  <c r="N14" i="47"/>
  <c r="F8" i="63" s="1"/>
  <c r="A8" i="63"/>
  <c r="B42" i="61"/>
  <c r="Q20" i="47"/>
  <c r="S20" i="47"/>
  <c r="E206" i="63" s="1"/>
  <c r="T20" i="47"/>
  <c r="F206" i="63" s="1"/>
  <c r="A206" i="63"/>
  <c r="B31" i="61"/>
  <c r="W17" i="47"/>
  <c r="Y17" i="47"/>
  <c r="E398" i="63" s="1"/>
  <c r="Z17" i="47"/>
  <c r="F398" i="63" s="1"/>
  <c r="A398" i="63"/>
  <c r="P17" i="47"/>
  <c r="L19" i="47"/>
  <c r="X13" i="47"/>
  <c r="X23" i="47"/>
  <c r="R21" i="47"/>
  <c r="R20" i="47"/>
  <c r="J23" i="47"/>
  <c r="R14" i="47"/>
  <c r="X24" i="47"/>
  <c r="V16" i="47"/>
  <c r="V19" i="47"/>
  <c r="P14" i="47"/>
  <c r="V22" i="47"/>
  <c r="X14" i="47"/>
  <c r="P21" i="47"/>
  <c r="V23" i="47"/>
  <c r="R22" i="47"/>
  <c r="L20" i="47"/>
  <c r="J14" i="47"/>
  <c r="V24" i="47"/>
  <c r="J20" i="47"/>
  <c r="V18" i="47"/>
  <c r="P24" i="47"/>
  <c r="X11" i="47"/>
  <c r="V21" i="47"/>
  <c r="P22" i="47"/>
  <c r="J24" i="47"/>
  <c r="V20" i="47"/>
  <c r="P19" i="47"/>
  <c r="L23" i="47"/>
  <c r="V13" i="47"/>
  <c r="X20" i="47"/>
  <c r="J19" i="47"/>
  <c r="V17" i="47"/>
  <c r="L14" i="47"/>
  <c r="V11" i="47"/>
  <c r="X21" i="47"/>
  <c r="J22" i="47"/>
  <c r="X15" i="47"/>
  <c r="V12" i="47"/>
  <c r="L21" i="47"/>
  <c r="V14" i="47"/>
  <c r="R23" i="47"/>
  <c r="X17" i="47"/>
  <c r="R19" i="47"/>
  <c r="P20" i="47"/>
  <c r="R17" i="47"/>
  <c r="X22" i="47"/>
  <c r="X16" i="47"/>
  <c r="L24" i="47"/>
  <c r="X18" i="47"/>
  <c r="R24" i="47"/>
  <c r="P23" i="47"/>
  <c r="V15" i="47"/>
  <c r="J21" i="47"/>
  <c r="X19" i="47"/>
  <c r="X12" i="47"/>
  <c r="L22" i="47"/>
  <c r="O146" i="47"/>
  <c r="O42" i="47"/>
  <c r="I36" i="47"/>
  <c r="AA44" i="47"/>
  <c r="AA88" i="47"/>
  <c r="I42" i="47"/>
  <c r="I123" i="47"/>
  <c r="U29" i="47"/>
  <c r="AA131" i="47"/>
  <c r="U157" i="47"/>
  <c r="O43" i="47"/>
  <c r="U136" i="47"/>
  <c r="AA70" i="47"/>
  <c r="U53" i="47"/>
  <c r="U165" i="47"/>
  <c r="AA158" i="47"/>
  <c r="AA45" i="47"/>
  <c r="I116" i="47"/>
  <c r="U69" i="47"/>
  <c r="AA21" i="47"/>
  <c r="U145" i="47"/>
  <c r="U26" i="47"/>
  <c r="O1" i="123"/>
  <c r="AA191" i="47"/>
  <c r="I156" i="47"/>
  <c r="O45" i="47"/>
  <c r="U186" i="47"/>
  <c r="AA183" i="47"/>
  <c r="I131" i="47"/>
  <c r="AA172" i="47"/>
  <c r="AA198" i="47"/>
  <c r="O156" i="47"/>
  <c r="I134" i="47"/>
  <c r="AA184" i="47"/>
  <c r="AA55" i="47"/>
  <c r="U70" i="47"/>
  <c r="I179" i="47"/>
  <c r="I129" i="47"/>
  <c r="I58" i="47"/>
  <c r="V1" i="123"/>
  <c r="AA125" i="47"/>
  <c r="I107" i="47"/>
  <c r="AA18" i="47"/>
  <c r="U47" i="47"/>
  <c r="I181" i="47"/>
  <c r="I87" i="47"/>
  <c r="O54" i="47"/>
  <c r="O33" i="47"/>
  <c r="Q1" i="123"/>
  <c r="I61" i="47"/>
  <c r="I11" i="47"/>
  <c r="U112" i="47"/>
  <c r="I54" i="47"/>
  <c r="AA73" i="47"/>
  <c r="U168" i="47"/>
  <c r="AA75" i="47"/>
  <c r="AA199" i="47"/>
  <c r="O191" i="47"/>
  <c r="O202" i="47"/>
  <c r="U86" i="47"/>
  <c r="AA144" i="47"/>
  <c r="AA78" i="47"/>
  <c r="AA32" i="47"/>
  <c r="O26" i="47"/>
  <c r="AA99" i="47"/>
  <c r="I32" i="47"/>
  <c r="O139" i="47"/>
  <c r="O67" i="47"/>
  <c r="AA34" i="47"/>
  <c r="U140" i="47"/>
  <c r="I143" i="47"/>
  <c r="O109" i="47"/>
  <c r="I187" i="47"/>
  <c r="I13" i="47"/>
  <c r="O134" i="47"/>
  <c r="O122" i="47"/>
  <c r="AA90" i="47"/>
  <c r="Z1" i="123"/>
  <c r="U147" i="47"/>
  <c r="I177" i="47"/>
  <c r="R1" i="123"/>
  <c r="AC1" i="123"/>
  <c r="S1" i="123"/>
  <c r="O165" i="47"/>
  <c r="I97" i="47"/>
  <c r="O61" i="47"/>
  <c r="J1" i="123"/>
  <c r="O100" i="47"/>
  <c r="AA28" i="47"/>
  <c r="O58" i="47"/>
  <c r="AA74" i="47"/>
  <c r="AA124" i="47"/>
  <c r="AA47" i="47"/>
  <c r="I189" i="47"/>
  <c r="AA80" i="47"/>
  <c r="X1" i="123"/>
  <c r="AA145" i="47"/>
  <c r="U61" i="47"/>
  <c r="AA179" i="47"/>
  <c r="U130" i="47"/>
  <c r="I183" i="47"/>
  <c r="AA93" i="47"/>
  <c r="U63" i="47"/>
  <c r="U129" i="47"/>
  <c r="U161" i="47"/>
  <c r="I151" i="47"/>
  <c r="O57" i="47"/>
  <c r="U31" i="47"/>
  <c r="U30" i="47"/>
  <c r="N1" i="123"/>
  <c r="O119" i="47"/>
  <c r="O200" i="47"/>
  <c r="AA35" i="47"/>
  <c r="U57" i="47"/>
  <c r="I170" i="47"/>
  <c r="U89" i="47"/>
  <c r="U177" i="47"/>
  <c r="U105" i="47"/>
  <c r="AA167" i="47"/>
  <c r="O192" i="47"/>
  <c r="AA58" i="47"/>
  <c r="I85" i="47"/>
  <c r="I26" i="47"/>
  <c r="AA141" i="47"/>
  <c r="U166" i="47"/>
  <c r="O185" i="47"/>
  <c r="AA109" i="47"/>
  <c r="U37" i="47"/>
  <c r="AA111" i="47"/>
  <c r="O74" i="47"/>
  <c r="O112" i="47"/>
  <c r="U139" i="47"/>
  <c r="I192" i="47"/>
  <c r="O28" i="47"/>
  <c r="I138" i="47"/>
  <c r="AA27" i="47"/>
  <c r="I163" i="47"/>
  <c r="U174" i="47"/>
  <c r="AA1" i="123"/>
  <c r="O118" i="47"/>
  <c r="I37" i="47"/>
  <c r="AA38" i="47"/>
  <c r="I12" i="47"/>
  <c r="U159" i="47"/>
  <c r="U184" i="47"/>
  <c r="AA71" i="47"/>
  <c r="AA195" i="47"/>
  <c r="U99" i="47"/>
  <c r="O150" i="47"/>
  <c r="I104" i="47"/>
  <c r="AA138" i="47"/>
  <c r="I121" i="47"/>
  <c r="O128" i="47"/>
  <c r="AA15" i="47"/>
  <c r="U170" i="47"/>
  <c r="U128" i="47"/>
  <c r="AA117" i="47"/>
  <c r="AA128" i="47"/>
  <c r="O126" i="47"/>
  <c r="U169" i="47"/>
  <c r="U187" i="47"/>
  <c r="U171" i="47"/>
  <c r="I176" i="47"/>
  <c r="U82" i="47"/>
  <c r="O78" i="47"/>
  <c r="I83" i="47"/>
  <c r="O68" i="47"/>
  <c r="U109" i="47"/>
  <c r="U98" i="47"/>
  <c r="I174" i="47"/>
  <c r="O12" i="47"/>
  <c r="U72" i="47"/>
  <c r="U65" i="47"/>
  <c r="O199" i="47"/>
  <c r="O62" i="47"/>
  <c r="U35" i="47"/>
  <c r="I59" i="47"/>
  <c r="O159" i="47"/>
  <c r="I35" i="47"/>
  <c r="AA105" i="47"/>
  <c r="U200" i="47"/>
  <c r="U134" i="47"/>
  <c r="U56" i="47"/>
  <c r="I190" i="47"/>
  <c r="AA86" i="47"/>
  <c r="O55" i="47"/>
  <c r="AA64" i="47"/>
  <c r="AA133" i="47"/>
  <c r="O59" i="47"/>
  <c r="I172" i="47"/>
  <c r="I39" i="47"/>
  <c r="AA100" i="47"/>
  <c r="O34" i="47"/>
  <c r="I137" i="47"/>
  <c r="O189" i="47"/>
  <c r="U201" i="47"/>
  <c r="I119" i="47"/>
  <c r="O141" i="47"/>
  <c r="AA143" i="47"/>
  <c r="U194" i="47"/>
  <c r="O40" i="47"/>
  <c r="U199" i="47"/>
  <c r="I167" i="47"/>
  <c r="AA194" i="47"/>
  <c r="O87" i="47"/>
  <c r="I74" i="47"/>
  <c r="O92" i="47"/>
  <c r="O41" i="47"/>
  <c r="AA171" i="47"/>
  <c r="O129" i="47"/>
  <c r="B1" i="123"/>
  <c r="O44" i="47"/>
  <c r="I160" i="47"/>
  <c r="I38" i="47"/>
  <c r="O32" i="47"/>
  <c r="AA157" i="47"/>
  <c r="O71" i="47"/>
  <c r="U81" i="47"/>
  <c r="U67" i="47"/>
  <c r="AA156" i="47"/>
  <c r="O195" i="47"/>
  <c r="U143" i="47"/>
  <c r="AA23" i="47"/>
  <c r="C1" i="123"/>
  <c r="G1" i="123"/>
  <c r="AA76" i="47"/>
  <c r="O176" i="47"/>
  <c r="O103" i="47"/>
  <c r="AA107" i="47"/>
  <c r="U49" i="47"/>
  <c r="O65" i="47"/>
  <c r="O157" i="47"/>
  <c r="AA185" i="47"/>
  <c r="I140" i="47"/>
  <c r="I120" i="47"/>
  <c r="U42" i="47"/>
  <c r="I98" i="47"/>
  <c r="U43" i="47"/>
  <c r="AA43" i="47"/>
  <c r="AA77" i="47"/>
  <c r="I56" i="47"/>
  <c r="AA91" i="47"/>
  <c r="AA98" i="47"/>
  <c r="AA62" i="47"/>
  <c r="I103" i="47"/>
  <c r="U85" i="47"/>
  <c r="AA97" i="47"/>
  <c r="I146" i="47"/>
  <c r="U158" i="47"/>
  <c r="AD1" i="123"/>
  <c r="U54" i="47"/>
  <c r="I49" i="47"/>
  <c r="AA95" i="47"/>
  <c r="I201" i="47"/>
  <c r="O181" i="47"/>
  <c r="O13" i="47"/>
  <c r="I171" i="47"/>
  <c r="O51" i="47"/>
  <c r="U172" i="47"/>
  <c r="I50" i="47"/>
  <c r="U138" i="47"/>
  <c r="I105" i="47"/>
  <c r="U127" i="47"/>
  <c r="I147" i="47"/>
  <c r="U104" i="47"/>
  <c r="I125" i="47"/>
  <c r="AA84" i="47"/>
  <c r="O182" i="47"/>
  <c r="AA202" i="47"/>
  <c r="I200" i="47"/>
  <c r="I113" i="47"/>
  <c r="AA126" i="47"/>
  <c r="I60" i="47"/>
  <c r="U198" i="47"/>
  <c r="O169" i="47"/>
  <c r="U79" i="47"/>
  <c r="U1" i="123"/>
  <c r="O177" i="47"/>
  <c r="I126" i="47"/>
  <c r="O84" i="47"/>
  <c r="I43" i="47"/>
  <c r="H1" i="123"/>
  <c r="I152" i="47"/>
  <c r="AA123" i="47"/>
  <c r="U120" i="47"/>
  <c r="AA94" i="47"/>
  <c r="U90" i="47"/>
  <c r="U45" i="47"/>
  <c r="U113" i="47"/>
  <c r="U135" i="47"/>
  <c r="I89" i="47"/>
  <c r="AA65" i="47"/>
  <c r="T1" i="123"/>
  <c r="U150" i="47"/>
  <c r="AA154" i="47"/>
  <c r="AA190" i="47"/>
  <c r="O158" i="47"/>
  <c r="AA85" i="47"/>
  <c r="I17" i="47"/>
  <c r="I46" i="47"/>
  <c r="O69" i="47"/>
  <c r="AA68" i="47"/>
  <c r="U176" i="47"/>
  <c r="O131" i="47"/>
  <c r="U66" i="47"/>
  <c r="I67" i="47"/>
  <c r="AA56" i="47"/>
  <c r="O121" i="47"/>
  <c r="U153" i="47"/>
  <c r="AA127" i="47"/>
  <c r="O153" i="47"/>
  <c r="I162" i="47"/>
  <c r="AA17" i="47"/>
  <c r="I81" i="47"/>
  <c r="I106" i="47"/>
  <c r="AA196" i="47"/>
  <c r="I64" i="47"/>
  <c r="O86" i="47"/>
  <c r="I33" i="47"/>
  <c r="I158" i="47"/>
  <c r="AA52" i="47"/>
  <c r="O168" i="47"/>
  <c r="AA113" i="47"/>
  <c r="AA130" i="47"/>
  <c r="U125" i="47"/>
  <c r="AA57" i="47"/>
  <c r="I157" i="47"/>
  <c r="U141" i="47"/>
  <c r="AA19" i="47"/>
  <c r="U131" i="47"/>
  <c r="O111" i="47"/>
  <c r="U160" i="47"/>
  <c r="I88" i="47"/>
  <c r="AA170" i="47"/>
  <c r="O178" i="47"/>
  <c r="U28" i="47"/>
  <c r="O120" i="47"/>
  <c r="O47" i="47"/>
  <c r="I139" i="47"/>
  <c r="U101" i="47"/>
  <c r="I199" i="47"/>
  <c r="O197" i="47"/>
  <c r="AA122" i="47"/>
  <c r="I180" i="47"/>
  <c r="U116" i="47"/>
  <c r="AA200" i="47"/>
  <c r="U118" i="47"/>
  <c r="I184" i="47"/>
  <c r="O37" i="47"/>
  <c r="U68" i="47"/>
  <c r="O15" i="47"/>
  <c r="O155" i="47"/>
  <c r="AA187" i="47"/>
  <c r="AA180" i="47"/>
  <c r="AA182" i="47"/>
  <c r="U193" i="47"/>
  <c r="O18" i="47"/>
  <c r="U123" i="47"/>
  <c r="U146" i="47"/>
  <c r="U152" i="47"/>
  <c r="O154" i="47"/>
  <c r="I175" i="47"/>
  <c r="I93" i="47"/>
  <c r="I1" i="123"/>
  <c r="I91" i="47"/>
  <c r="AA49" i="47"/>
  <c r="I25" i="47"/>
  <c r="O187" i="47"/>
  <c r="AA39" i="47"/>
  <c r="O11" i="47"/>
  <c r="O175" i="47"/>
  <c r="I132" i="47"/>
  <c r="O172" i="47"/>
  <c r="AA140" i="47"/>
  <c r="AA150" i="47"/>
  <c r="U126" i="47"/>
  <c r="I168" i="47"/>
  <c r="I193" i="47"/>
  <c r="O27" i="47"/>
  <c r="O113" i="47"/>
  <c r="AA89" i="47"/>
  <c r="U156" i="47"/>
  <c r="U94" i="47"/>
  <c r="O186" i="47"/>
  <c r="U92" i="47"/>
  <c r="I72" i="47"/>
  <c r="O52" i="47"/>
  <c r="AA50" i="47"/>
  <c r="I112" i="47"/>
  <c r="AA82" i="47"/>
  <c r="O124" i="47"/>
  <c r="AA168" i="47"/>
  <c r="AE1" i="123"/>
  <c r="I95" i="47"/>
  <c r="I148" i="47"/>
  <c r="U117" i="47"/>
  <c r="U39" i="47"/>
  <c r="U78" i="47"/>
  <c r="AA66" i="47"/>
  <c r="O36" i="47"/>
  <c r="I15" i="47"/>
  <c r="I186" i="47"/>
  <c r="O167" i="47"/>
  <c r="O99" i="47"/>
  <c r="O194" i="47"/>
  <c r="U142" i="47"/>
  <c r="AA162" i="47"/>
  <c r="I142" i="47"/>
  <c r="I78" i="47"/>
  <c r="O38" i="47"/>
  <c r="AA134" i="47"/>
  <c r="AA96" i="47"/>
  <c r="AA116" i="47"/>
  <c r="O16" i="47"/>
  <c r="O104" i="47"/>
  <c r="I52" i="47"/>
  <c r="O81" i="47"/>
  <c r="L1" i="123"/>
  <c r="O201" i="47"/>
  <c r="I76" i="47"/>
  <c r="U27" i="47"/>
  <c r="I70" i="47"/>
  <c r="U183" i="47"/>
  <c r="O196" i="47"/>
  <c r="U96" i="47"/>
  <c r="I47" i="47"/>
  <c r="I100" i="47"/>
  <c r="AA175" i="47"/>
  <c r="AA159" i="47"/>
  <c r="O46" i="47"/>
  <c r="O115" i="47"/>
  <c r="AA101" i="47"/>
  <c r="U191" i="47"/>
  <c r="AA33" i="47"/>
  <c r="AA40" i="47"/>
  <c r="U41" i="47"/>
  <c r="U50" i="47"/>
  <c r="AA59" i="47"/>
  <c r="AA31" i="47"/>
  <c r="U46" i="47"/>
  <c r="O85" i="47"/>
  <c r="U111" i="47"/>
  <c r="U106" i="47"/>
  <c r="I191" i="47"/>
  <c r="AA132" i="47"/>
  <c r="I34" i="47"/>
  <c r="U44" i="47"/>
  <c r="I202" i="47"/>
  <c r="AA151" i="47"/>
  <c r="U64" i="47"/>
  <c r="AA178" i="47"/>
  <c r="O152" i="47"/>
  <c r="U163" i="47"/>
  <c r="U124" i="47"/>
  <c r="AA106" i="47"/>
  <c r="O93" i="47"/>
  <c r="O64" i="47"/>
  <c r="AA139" i="47"/>
  <c r="I90" i="47"/>
  <c r="O179" i="47"/>
  <c r="U182" i="47"/>
  <c r="U60" i="47"/>
  <c r="O147" i="47"/>
  <c r="I62" i="47"/>
  <c r="AA119" i="47"/>
  <c r="O73" i="47"/>
  <c r="M1" i="123"/>
  <c r="U76" i="47"/>
  <c r="U154" i="47"/>
  <c r="U132" i="47"/>
  <c r="I94" i="47"/>
  <c r="U34" i="47"/>
  <c r="U121" i="47"/>
  <c r="O151" i="47"/>
  <c r="AA24" i="47"/>
  <c r="U196" i="47"/>
  <c r="O114" i="47"/>
  <c r="I198" i="47"/>
  <c r="O174" i="47"/>
  <c r="I195" i="47"/>
  <c r="I68" i="47"/>
  <c r="O170" i="47"/>
  <c r="AA173" i="47"/>
  <c r="I75" i="47"/>
  <c r="I110" i="47"/>
  <c r="I122" i="47"/>
  <c r="U185" i="47"/>
  <c r="I153" i="47"/>
  <c r="AA165" i="47"/>
  <c r="AA155" i="47"/>
  <c r="AA108" i="47"/>
  <c r="O149" i="47"/>
  <c r="AA87" i="47"/>
  <c r="AA149" i="47"/>
  <c r="I41" i="47"/>
  <c r="I166" i="47"/>
  <c r="AA79" i="47"/>
  <c r="I144" i="47"/>
  <c r="O56" i="47"/>
  <c r="D1" i="123"/>
  <c r="AA120" i="47"/>
  <c r="O127" i="47"/>
  <c r="I18" i="47"/>
  <c r="AA53" i="47"/>
  <c r="I194" i="47"/>
  <c r="U167" i="47"/>
  <c r="U175" i="47"/>
  <c r="AA174" i="47"/>
  <c r="O125" i="47"/>
  <c r="I45" i="47"/>
  <c r="U38" i="47"/>
  <c r="U119" i="47"/>
  <c r="O80" i="47"/>
  <c r="AA161" i="47"/>
  <c r="U162" i="47"/>
  <c r="I48" i="47"/>
  <c r="AA30" i="47"/>
  <c r="I141" i="47"/>
  <c r="I111" i="47"/>
  <c r="AA148" i="47"/>
  <c r="I16" i="47"/>
  <c r="K1" i="123"/>
  <c r="O50" i="47"/>
  <c r="I124" i="47"/>
  <c r="O188" i="47"/>
  <c r="O161" i="47"/>
  <c r="I164" i="47"/>
  <c r="U110" i="47"/>
  <c r="U71" i="47"/>
  <c r="AA104" i="47"/>
  <c r="O190" i="47"/>
  <c r="U59" i="47"/>
  <c r="O137" i="47"/>
  <c r="U80" i="47"/>
  <c r="I82" i="47"/>
  <c r="O107" i="47"/>
  <c r="AA176" i="47"/>
  <c r="O88" i="47"/>
  <c r="I99" i="47"/>
  <c r="O91" i="47"/>
  <c r="U48" i="47"/>
  <c r="U151" i="47"/>
  <c r="O63" i="47"/>
  <c r="AA102" i="47"/>
  <c r="AA36" i="47"/>
  <c r="O160" i="47"/>
  <c r="O163" i="47"/>
  <c r="AA11" i="47"/>
  <c r="U97" i="47"/>
  <c r="O79" i="47"/>
  <c r="U33" i="47"/>
  <c r="AA115" i="47"/>
  <c r="AA46" i="47"/>
  <c r="I185" i="47"/>
  <c r="O70" i="47"/>
  <c r="O166" i="47"/>
  <c r="I133" i="47"/>
  <c r="I86" i="47"/>
  <c r="AA12" i="47"/>
  <c r="O135" i="47"/>
  <c r="U77" i="47"/>
  <c r="I150" i="47"/>
  <c r="U197" i="47"/>
  <c r="U190" i="47"/>
  <c r="O183" i="47"/>
  <c r="I30" i="47"/>
  <c r="U107" i="47"/>
  <c r="O76" i="47"/>
  <c r="I135" i="47"/>
  <c r="I154" i="47"/>
  <c r="O198" i="47"/>
  <c r="U137" i="47"/>
  <c r="O142" i="47"/>
  <c r="I101" i="47"/>
  <c r="I79" i="47"/>
  <c r="I53" i="47"/>
  <c r="U100" i="47"/>
  <c r="U52" i="47"/>
  <c r="AA81" i="47"/>
  <c r="O83" i="47"/>
  <c r="AA54" i="47"/>
  <c r="I63" i="47"/>
  <c r="O162" i="47"/>
  <c r="U195" i="47"/>
  <c r="AA25" i="47"/>
  <c r="AA135" i="47"/>
  <c r="O138" i="47"/>
  <c r="I188" i="47"/>
  <c r="I161" i="47"/>
  <c r="U133" i="47"/>
  <c r="AA177" i="47"/>
  <c r="AA169" i="47"/>
  <c r="AA147" i="47"/>
  <c r="O66" i="47"/>
  <c r="AA61" i="47"/>
  <c r="O25" i="47"/>
  <c r="AA152" i="47"/>
  <c r="U25" i="47"/>
  <c r="AA110" i="47"/>
  <c r="I182" i="47"/>
  <c r="U148" i="47"/>
  <c r="O148" i="47"/>
  <c r="O53" i="47"/>
  <c r="I71" i="47"/>
  <c r="U173" i="47"/>
  <c r="I65" i="47"/>
  <c r="U93" i="47"/>
  <c r="O184" i="47"/>
  <c r="I31" i="47"/>
  <c r="I130" i="47"/>
  <c r="AA188" i="47"/>
  <c r="AA37" i="47"/>
  <c r="F1" i="123"/>
  <c r="U87" i="47"/>
  <c r="U73" i="47"/>
  <c r="AB1" i="123"/>
  <c r="U103" i="47"/>
  <c r="O98" i="47"/>
  <c r="I115" i="47"/>
  <c r="AA129" i="47"/>
  <c r="AA163" i="47"/>
  <c r="AA103" i="47"/>
  <c r="I96" i="47"/>
  <c r="I117" i="47"/>
  <c r="U88" i="47"/>
  <c r="AA137" i="47"/>
  <c r="O143" i="47"/>
  <c r="I84" i="47"/>
  <c r="O136" i="47"/>
  <c r="I28" i="47"/>
  <c r="W1" i="123"/>
  <c r="I66" i="47"/>
  <c r="AA118" i="47"/>
  <c r="AA181" i="47"/>
  <c r="I136" i="47"/>
  <c r="I27" i="47"/>
  <c r="O173" i="47"/>
  <c r="U108" i="47"/>
  <c r="O117" i="47"/>
  <c r="O116" i="47"/>
  <c r="U179" i="47"/>
  <c r="AA14" i="47"/>
  <c r="U114" i="47"/>
  <c r="AA83" i="47"/>
  <c r="O89" i="47"/>
  <c r="U83" i="47"/>
  <c r="E1" i="123"/>
  <c r="O49" i="47"/>
  <c r="U32" i="47"/>
  <c r="O164" i="47"/>
  <c r="O30" i="47"/>
  <c r="AA72" i="47"/>
  <c r="O95" i="47"/>
  <c r="I73" i="47"/>
  <c r="I155" i="47"/>
  <c r="O31" i="47"/>
  <c r="U180" i="47"/>
  <c r="U178" i="47"/>
  <c r="O96" i="47"/>
  <c r="U74" i="47"/>
  <c r="I169" i="47"/>
  <c r="I55" i="47"/>
  <c r="I118" i="47"/>
  <c r="AA136" i="47"/>
  <c r="AA146" i="47"/>
  <c r="I197" i="47"/>
  <c r="I102" i="47"/>
  <c r="U188" i="47"/>
  <c r="U40" i="47"/>
  <c r="U181" i="47"/>
  <c r="I57" i="47"/>
  <c r="O39" i="47"/>
  <c r="AA201" i="47"/>
  <c r="U55" i="47"/>
  <c r="O130" i="47"/>
  <c r="U75" i="47"/>
  <c r="AA60" i="47"/>
  <c r="O132" i="47"/>
  <c r="AA112" i="47"/>
  <c r="O72" i="47"/>
  <c r="AA92" i="47"/>
  <c r="I128" i="47"/>
  <c r="AA142" i="47"/>
  <c r="I40" i="47"/>
  <c r="U62" i="47"/>
  <c r="AF1" i="123"/>
  <c r="Y1" i="123"/>
  <c r="U164" i="47"/>
  <c r="I127" i="47"/>
  <c r="AA160" i="47"/>
  <c r="I108" i="47"/>
  <c r="AA193" i="47"/>
  <c r="O144" i="47"/>
  <c r="I165" i="47"/>
  <c r="O123" i="47"/>
  <c r="I178" i="47"/>
  <c r="U122" i="47"/>
  <c r="AA197" i="47"/>
  <c r="AA63" i="47"/>
  <c r="O60" i="47"/>
  <c r="AA114" i="47"/>
  <c r="O140" i="47"/>
  <c r="I44" i="47"/>
  <c r="AA42" i="47"/>
  <c r="AA16" i="47"/>
  <c r="O180" i="47"/>
  <c r="O75" i="47"/>
  <c r="O110" i="47"/>
  <c r="AA121" i="47"/>
  <c r="I69" i="47"/>
  <c r="AA22" i="47"/>
  <c r="O145" i="47"/>
  <c r="I173" i="47"/>
  <c r="AA29" i="47"/>
  <c r="O94" i="47"/>
  <c r="I114" i="47"/>
  <c r="U144" i="47"/>
  <c r="O29" i="47"/>
  <c r="I51" i="47"/>
  <c r="O77" i="47"/>
  <c r="U155" i="47"/>
  <c r="U189" i="47"/>
  <c r="U36" i="47"/>
  <c r="AA189" i="47"/>
  <c r="O105" i="47"/>
  <c r="O82" i="47"/>
  <c r="O48" i="47"/>
  <c r="U192" i="47"/>
  <c r="U51" i="47"/>
  <c r="U102" i="47"/>
  <c r="AA51" i="47"/>
  <c r="I109" i="47"/>
  <c r="U202" i="47"/>
  <c r="P1" i="123"/>
  <c r="I80" i="47"/>
  <c r="O35" i="47"/>
  <c r="I92" i="47"/>
  <c r="U91" i="47"/>
  <c r="O133" i="47"/>
  <c r="U95" i="47"/>
  <c r="O90" i="47"/>
  <c r="I77" i="47"/>
  <c r="AA164" i="47"/>
  <c r="I196" i="47"/>
  <c r="U84" i="47"/>
  <c r="I29" i="47"/>
  <c r="O97" i="47"/>
  <c r="O102" i="47"/>
  <c r="AA26" i="47"/>
  <c r="O171" i="47"/>
  <c r="U149" i="47"/>
  <c r="AA69" i="47"/>
  <c r="AA192" i="47"/>
  <c r="U58" i="47"/>
  <c r="I159" i="47"/>
  <c r="U115" i="47"/>
  <c r="O108" i="47"/>
  <c r="O106" i="47"/>
  <c r="I149" i="47"/>
  <c r="AA67" i="47"/>
  <c r="AA186" i="47"/>
  <c r="AA48" i="47"/>
  <c r="O101" i="47"/>
  <c r="AA166" i="47"/>
  <c r="O193" i="47"/>
  <c r="AA153" i="47"/>
  <c r="A1" i="123"/>
  <c r="I145" i="47"/>
  <c r="AA41" i="47"/>
  <c r="AQ41" i="47" l="1"/>
  <c r="AD41" i="47"/>
  <c r="E128" i="61" s="1"/>
  <c r="AC41" i="47"/>
  <c r="D128" i="61" s="1"/>
  <c r="AF41" i="47"/>
  <c r="AB41" i="47"/>
  <c r="C128" i="61" s="1"/>
  <c r="AE41" i="47"/>
  <c r="B128" i="61"/>
  <c r="M145" i="47"/>
  <c r="A139" i="63"/>
  <c r="N145" i="47"/>
  <c r="F139" i="63" s="1"/>
  <c r="K145" i="47"/>
  <c r="C139" i="63" s="1"/>
  <c r="AN145" i="47"/>
  <c r="AE153" i="47"/>
  <c r="AC153" i="47"/>
  <c r="AQ153" i="47"/>
  <c r="AD153" i="47"/>
  <c r="AB153" i="47"/>
  <c r="AF153" i="47"/>
  <c r="AO193" i="47"/>
  <c r="S193" i="47"/>
  <c r="E382" i="63" s="1"/>
  <c r="T193" i="47"/>
  <c r="F382" i="63" s="1"/>
  <c r="Q193" i="47"/>
  <c r="C382" i="63" s="1"/>
  <c r="A382" i="63"/>
  <c r="AD166" i="47"/>
  <c r="AC166" i="47"/>
  <c r="AE166" i="47"/>
  <c r="AQ166" i="47"/>
  <c r="AB166" i="47"/>
  <c r="AF166" i="47"/>
  <c r="Q101" i="47"/>
  <c r="T101" i="47"/>
  <c r="F287" i="63" s="1"/>
  <c r="S101" i="47"/>
  <c r="E287" i="63" s="1"/>
  <c r="AO101" i="47"/>
  <c r="A287" i="63"/>
  <c r="B366" i="61"/>
  <c r="AE48" i="47"/>
  <c r="AD48" i="47"/>
  <c r="E156" i="61" s="1"/>
  <c r="AB48" i="47"/>
  <c r="C156" i="61" s="1"/>
  <c r="B156" i="61"/>
  <c r="AF48" i="47"/>
  <c r="AQ48" i="47"/>
  <c r="AC48" i="47"/>
  <c r="D156" i="61" s="1"/>
  <c r="AF186" i="47"/>
  <c r="AD186" i="47"/>
  <c r="AE186" i="47"/>
  <c r="AC186" i="47"/>
  <c r="AQ186" i="47"/>
  <c r="AB186" i="47"/>
  <c r="AQ67" i="47"/>
  <c r="AD67" i="47"/>
  <c r="E232" i="61" s="1"/>
  <c r="B232" i="61"/>
  <c r="AF67" i="47"/>
  <c r="AE67" i="47"/>
  <c r="AC67" i="47"/>
  <c r="D232" i="61" s="1"/>
  <c r="AB67" i="47"/>
  <c r="C232" i="61" s="1"/>
  <c r="N149" i="47"/>
  <c r="F143" i="63" s="1"/>
  <c r="A143" i="63"/>
  <c r="AN149" i="47"/>
  <c r="M149" i="47"/>
  <c r="K149" i="47"/>
  <c r="C143" i="63" s="1"/>
  <c r="T106" i="47"/>
  <c r="F292" i="63" s="1"/>
  <c r="A292" i="63"/>
  <c r="Q106" i="47"/>
  <c r="S106" i="47"/>
  <c r="E292" i="63" s="1"/>
  <c r="AO106" i="47"/>
  <c r="B386" i="61"/>
  <c r="Q108" i="47"/>
  <c r="S108" i="47"/>
  <c r="E294" i="63" s="1"/>
  <c r="B394" i="61"/>
  <c r="A294" i="63"/>
  <c r="T108" i="47"/>
  <c r="F294" i="63" s="1"/>
  <c r="AO108" i="47"/>
  <c r="Y115" i="47"/>
  <c r="E496" i="63" s="1"/>
  <c r="A496" i="63"/>
  <c r="AP115" i="47"/>
  <c r="Z115" i="47"/>
  <c r="F496" i="63" s="1"/>
  <c r="W115" i="47"/>
  <c r="B423" i="61"/>
  <c r="AN159" i="47"/>
  <c r="N159" i="47"/>
  <c r="F153" i="63" s="1"/>
  <c r="A153" i="63"/>
  <c r="M159" i="47"/>
  <c r="K159" i="47"/>
  <c r="C153" i="63" s="1"/>
  <c r="B195" i="61"/>
  <c r="Z58" i="47"/>
  <c r="F439" i="63" s="1"/>
  <c r="AP58" i="47"/>
  <c r="W58" i="47"/>
  <c r="Y58" i="47"/>
  <c r="E439" i="63" s="1"/>
  <c r="A439" i="63"/>
  <c r="AQ192" i="47"/>
  <c r="AD192" i="47"/>
  <c r="AB192" i="47"/>
  <c r="AE192" i="47"/>
  <c r="AC192" i="47"/>
  <c r="AF192" i="47"/>
  <c r="AB69" i="47"/>
  <c r="C240" i="61" s="1"/>
  <c r="AC69" i="47"/>
  <c r="D240" i="61" s="1"/>
  <c r="AE69" i="47"/>
  <c r="AQ69" i="47"/>
  <c r="B240" i="61"/>
  <c r="AF69" i="47"/>
  <c r="AD69" i="47"/>
  <c r="E240" i="61" s="1"/>
  <c r="W149" i="47"/>
  <c r="C530" i="63" s="1"/>
  <c r="Y149" i="47"/>
  <c r="E530" i="63" s="1"/>
  <c r="A530" i="63"/>
  <c r="AP149" i="47"/>
  <c r="Z149" i="47"/>
  <c r="F530" i="63" s="1"/>
  <c r="Q171" i="47"/>
  <c r="C360" i="63" s="1"/>
  <c r="AO171" i="47"/>
  <c r="A360" i="63"/>
  <c r="S171" i="47"/>
  <c r="E360" i="63" s="1"/>
  <c r="T171" i="47"/>
  <c r="F360" i="63" s="1"/>
  <c r="AQ26" i="47"/>
  <c r="AF26" i="47"/>
  <c r="B68" i="61"/>
  <c r="AE26" i="47"/>
  <c r="AB26" i="47"/>
  <c r="C68" i="61" s="1"/>
  <c r="AD26" i="47"/>
  <c r="E68" i="61" s="1"/>
  <c r="AC26" i="47"/>
  <c r="D68" i="61" s="1"/>
  <c r="AO102" i="47"/>
  <c r="Q102" i="47"/>
  <c r="S102" i="47"/>
  <c r="E288" i="63" s="1"/>
  <c r="T102" i="47"/>
  <c r="F288" i="63" s="1"/>
  <c r="A288" i="63"/>
  <c r="B370" i="61"/>
  <c r="T97" i="47"/>
  <c r="F283" i="63" s="1"/>
  <c r="S97" i="47"/>
  <c r="E283" i="63" s="1"/>
  <c r="A283" i="63"/>
  <c r="AO97" i="47"/>
  <c r="Q97" i="47"/>
  <c r="B350" i="61"/>
  <c r="N29" i="47"/>
  <c r="F23" i="63" s="1"/>
  <c r="B77" i="61"/>
  <c r="A23" i="63"/>
  <c r="AN29" i="47"/>
  <c r="M29" i="47"/>
  <c r="K29" i="47"/>
  <c r="B299" i="61"/>
  <c r="AP84" i="47"/>
  <c r="W84" i="47"/>
  <c r="A465" i="63"/>
  <c r="Y84" i="47"/>
  <c r="E465" i="63" s="1"/>
  <c r="Z84" i="47"/>
  <c r="F465" i="63" s="1"/>
  <c r="K196" i="47"/>
  <c r="C190" i="63" s="1"/>
  <c r="M196" i="47"/>
  <c r="A190" i="63"/>
  <c r="N196" i="47"/>
  <c r="F190" i="63" s="1"/>
  <c r="AN196" i="47"/>
  <c r="AD164" i="47"/>
  <c r="AF164" i="47"/>
  <c r="AE164" i="47"/>
  <c r="AC164" i="47"/>
  <c r="AQ164" i="47"/>
  <c r="AB164" i="47"/>
  <c r="B269" i="61"/>
  <c r="AN77" i="47"/>
  <c r="A71" i="63"/>
  <c r="K77" i="47"/>
  <c r="N77" i="47"/>
  <c r="F71" i="63" s="1"/>
  <c r="M77" i="47"/>
  <c r="AO90" i="47"/>
  <c r="S90" i="47"/>
  <c r="E276" i="63" s="1"/>
  <c r="T90" i="47"/>
  <c r="F276" i="63" s="1"/>
  <c r="Q90" i="47"/>
  <c r="A276" i="63"/>
  <c r="B322" i="61"/>
  <c r="Y95" i="47"/>
  <c r="E476" i="63" s="1"/>
  <c r="W95" i="47"/>
  <c r="AP95" i="47"/>
  <c r="A476" i="63"/>
  <c r="B343" i="61"/>
  <c r="Z95" i="47"/>
  <c r="F476" i="63" s="1"/>
  <c r="S133" i="47"/>
  <c r="E319" i="63" s="1"/>
  <c r="T133" i="47"/>
  <c r="F319" i="63" s="1"/>
  <c r="B494" i="61"/>
  <c r="AO133" i="47"/>
  <c r="A319" i="63"/>
  <c r="Q133" i="47"/>
  <c r="B327" i="61"/>
  <c r="Y91" i="47"/>
  <c r="E472" i="63" s="1"/>
  <c r="W91" i="47"/>
  <c r="A472" i="63"/>
  <c r="Z91" i="47"/>
  <c r="F472" i="63" s="1"/>
  <c r="AP91" i="47"/>
  <c r="A86" i="63"/>
  <c r="N92" i="47"/>
  <c r="F86" i="63" s="1"/>
  <c r="K92" i="47"/>
  <c r="AN92" i="47"/>
  <c r="M92" i="47"/>
  <c r="B329" i="61"/>
  <c r="T35" i="47"/>
  <c r="F221" i="63" s="1"/>
  <c r="AO35" i="47"/>
  <c r="Q35" i="47"/>
  <c r="S35" i="47"/>
  <c r="E221" i="63" s="1"/>
  <c r="A221" i="63"/>
  <c r="B102" i="61"/>
  <c r="N80" i="47"/>
  <c r="F74" i="63" s="1"/>
  <c r="AN80" i="47"/>
  <c r="K80" i="47"/>
  <c r="A74" i="63"/>
  <c r="B281" i="61"/>
  <c r="M80" i="47"/>
  <c r="Y202" i="47"/>
  <c r="E583" i="63" s="1"/>
  <c r="Z202" i="47"/>
  <c r="F583" i="63" s="1"/>
  <c r="W202" i="47"/>
  <c r="C583" i="63" s="1"/>
  <c r="A583" i="63"/>
  <c r="AP202" i="47"/>
  <c r="AN109" i="47"/>
  <c r="K109" i="47"/>
  <c r="N109" i="47"/>
  <c r="F103" i="63" s="1"/>
  <c r="M109" i="47"/>
  <c r="B397" i="61"/>
  <c r="A103" i="63"/>
  <c r="AD51" i="47"/>
  <c r="E168" i="61" s="1"/>
  <c r="AC51" i="47"/>
  <c r="D168" i="61" s="1"/>
  <c r="AB51" i="47"/>
  <c r="C168" i="61" s="1"/>
  <c r="AQ51" i="47"/>
  <c r="AE51" i="47"/>
  <c r="B168" i="61"/>
  <c r="AF51" i="47"/>
  <c r="A483" i="63"/>
  <c r="AP102" i="47"/>
  <c r="B371" i="61"/>
  <c r="Z102" i="47"/>
  <c r="F483" i="63" s="1"/>
  <c r="Y102" i="47"/>
  <c r="E483" i="63" s="1"/>
  <c r="W102" i="47"/>
  <c r="Z51" i="47"/>
  <c r="F432" i="63" s="1"/>
  <c r="AP51" i="47"/>
  <c r="Y51" i="47"/>
  <c r="E432" i="63" s="1"/>
  <c r="B167" i="61"/>
  <c r="W51" i="47"/>
  <c r="A432" i="63"/>
  <c r="Y192" i="47"/>
  <c r="E573" i="63" s="1"/>
  <c r="A573" i="63"/>
  <c r="Z192" i="47"/>
  <c r="F573" i="63" s="1"/>
  <c r="AP192" i="47"/>
  <c r="W192" i="47"/>
  <c r="C573" i="63" s="1"/>
  <c r="B154" i="61"/>
  <c r="S48" i="47"/>
  <c r="E234" i="63" s="1"/>
  <c r="AO48" i="47"/>
  <c r="Q48" i="47"/>
  <c r="T48" i="47"/>
  <c r="F234" i="63" s="1"/>
  <c r="A234" i="63"/>
  <c r="B290" i="61"/>
  <c r="AO82" i="47"/>
  <c r="S82" i="47"/>
  <c r="E268" i="63" s="1"/>
  <c r="A268" i="63"/>
  <c r="T82" i="47"/>
  <c r="F268" i="63" s="1"/>
  <c r="Q82" i="47"/>
  <c r="S105" i="47"/>
  <c r="E291" i="63" s="1"/>
  <c r="Q105" i="47"/>
  <c r="A291" i="63"/>
  <c r="AO105" i="47"/>
  <c r="T105" i="47"/>
  <c r="F291" i="63" s="1"/>
  <c r="B382" i="61"/>
  <c r="AB189" i="47"/>
  <c r="AD189" i="47"/>
  <c r="AQ189" i="47"/>
  <c r="AC189" i="47"/>
  <c r="AF189" i="47"/>
  <c r="AE189" i="47"/>
  <c r="AP36" i="47"/>
  <c r="A417" i="63"/>
  <c r="W36" i="47"/>
  <c r="Y36" i="47"/>
  <c r="E417" i="63" s="1"/>
  <c r="Z36" i="47"/>
  <c r="F417" i="63" s="1"/>
  <c r="B107" i="61"/>
  <c r="Z189" i="47"/>
  <c r="F570" i="63" s="1"/>
  <c r="AP189" i="47"/>
  <c r="Y189" i="47"/>
  <c r="E570" i="63" s="1"/>
  <c r="W189" i="47"/>
  <c r="C570" i="63" s="1"/>
  <c r="A570" i="63"/>
  <c r="W155" i="47"/>
  <c r="C536" i="63" s="1"/>
  <c r="Y155" i="47"/>
  <c r="E536" i="63" s="1"/>
  <c r="A536" i="63"/>
  <c r="AP155" i="47"/>
  <c r="Z155" i="47"/>
  <c r="F536" i="63" s="1"/>
  <c r="S77" i="47"/>
  <c r="E263" i="63" s="1"/>
  <c r="A263" i="63"/>
  <c r="B270" i="61"/>
  <c r="T77" i="47"/>
  <c r="F263" i="63" s="1"/>
  <c r="Q77" i="47"/>
  <c r="AO77" i="47"/>
  <c r="A45" i="63"/>
  <c r="AN51" i="47"/>
  <c r="K51" i="47"/>
  <c r="B165" i="61"/>
  <c r="N51" i="47"/>
  <c r="F45" i="63" s="1"/>
  <c r="M51" i="47"/>
  <c r="S29" i="47"/>
  <c r="E215" i="63" s="1"/>
  <c r="AO29" i="47"/>
  <c r="Q29" i="47"/>
  <c r="T29" i="47"/>
  <c r="F215" i="63" s="1"/>
  <c r="A215" i="63"/>
  <c r="B78" i="61"/>
  <c r="AP144" i="47"/>
  <c r="Z144" i="47"/>
  <c r="F525" i="63" s="1"/>
  <c r="A525" i="63"/>
  <c r="Y144" i="47"/>
  <c r="E525" i="63" s="1"/>
  <c r="W144" i="47"/>
  <c r="C525" i="63" s="1"/>
  <c r="M114" i="47"/>
  <c r="N114" i="47"/>
  <c r="F108" i="63" s="1"/>
  <c r="AN114" i="47"/>
  <c r="A108" i="63"/>
  <c r="K114" i="47"/>
  <c r="B417" i="61"/>
  <c r="T94" i="47"/>
  <c r="F280" i="63" s="1"/>
  <c r="S94" i="47"/>
  <c r="E280" i="63" s="1"/>
  <c r="AO94" i="47"/>
  <c r="B338" i="61"/>
  <c r="A280" i="63"/>
  <c r="Q94" i="47"/>
  <c r="B80" i="61"/>
  <c r="AE29" i="47"/>
  <c r="AB29" i="47"/>
  <c r="C80" i="61" s="1"/>
  <c r="AF29" i="47"/>
  <c r="AC29" i="47"/>
  <c r="D80" i="61" s="1"/>
  <c r="AQ29" i="47"/>
  <c r="AD29" i="47"/>
  <c r="E80" i="61" s="1"/>
  <c r="K173" i="47"/>
  <c r="C167" i="63" s="1"/>
  <c r="AN173" i="47"/>
  <c r="M173" i="47"/>
  <c r="N173" i="47"/>
  <c r="F167" i="63" s="1"/>
  <c r="A167" i="63"/>
  <c r="A334" i="63"/>
  <c r="T145" i="47"/>
  <c r="F334" i="63" s="1"/>
  <c r="S145" i="47"/>
  <c r="E334" i="63" s="1"/>
  <c r="Q145" i="47"/>
  <c r="C334" i="63" s="1"/>
  <c r="AO145" i="47"/>
  <c r="AF22" i="47"/>
  <c r="AB22" i="47"/>
  <c r="C52" i="61" s="1"/>
  <c r="AC22" i="47"/>
  <c r="D52" i="61" s="1"/>
  <c r="B52" i="61"/>
  <c r="AQ22" i="47"/>
  <c r="AD22" i="47"/>
  <c r="E52" i="61" s="1"/>
  <c r="AE22" i="47"/>
  <c r="AN69" i="47"/>
  <c r="M69" i="47"/>
  <c r="K69" i="47"/>
  <c r="B237" i="61"/>
  <c r="A63" i="63"/>
  <c r="N69" i="47"/>
  <c r="F63" i="63" s="1"/>
  <c r="AQ121" i="47"/>
  <c r="AC121" i="47"/>
  <c r="D448" i="61" s="1"/>
  <c r="AE121" i="47"/>
  <c r="AF121" i="47"/>
  <c r="AD121" i="47"/>
  <c r="E448" i="61" s="1"/>
  <c r="B448" i="61"/>
  <c r="AB121" i="47"/>
  <c r="C448" i="61" s="1"/>
  <c r="S110" i="47"/>
  <c r="E296" i="63" s="1"/>
  <c r="T110" i="47"/>
  <c r="F296" i="63" s="1"/>
  <c r="Q110" i="47"/>
  <c r="B402" i="61"/>
  <c r="AO110" i="47"/>
  <c r="A296" i="63"/>
  <c r="T75" i="47"/>
  <c r="F261" i="63" s="1"/>
  <c r="AO75" i="47"/>
  <c r="A261" i="63"/>
  <c r="B262" i="61"/>
  <c r="Q75" i="47"/>
  <c r="S75" i="47"/>
  <c r="E261" i="63" s="1"/>
  <c r="S180" i="47"/>
  <c r="E369" i="63" s="1"/>
  <c r="Q180" i="47"/>
  <c r="C369" i="63" s="1"/>
  <c r="T180" i="47"/>
  <c r="F369" i="63" s="1"/>
  <c r="AO180" i="47"/>
  <c r="A369" i="63"/>
  <c r="AF16" i="47"/>
  <c r="AB16" i="47"/>
  <c r="C28" i="61" s="1"/>
  <c r="AD16" i="47"/>
  <c r="E28" i="61" s="1"/>
  <c r="B28" i="61"/>
  <c r="AE16" i="47"/>
  <c r="AQ16" i="47"/>
  <c r="AC16" i="47"/>
  <c r="D28" i="61" s="1"/>
  <c r="AF42" i="47"/>
  <c r="AB42" i="47"/>
  <c r="C132" i="61" s="1"/>
  <c r="AE42" i="47"/>
  <c r="AQ42" i="47"/>
  <c r="AC42" i="47"/>
  <c r="D132" i="61" s="1"/>
  <c r="AD42" i="47"/>
  <c r="E132" i="61" s="1"/>
  <c r="B132" i="61"/>
  <c r="A38" i="63"/>
  <c r="N44" i="47"/>
  <c r="F38" i="63" s="1"/>
  <c r="M44" i="47"/>
  <c r="K44" i="47"/>
  <c r="AN44" i="47"/>
  <c r="B137" i="61"/>
  <c r="AO140" i="47"/>
  <c r="Q140" i="47"/>
  <c r="C329" i="63" s="1"/>
  <c r="A329" i="63"/>
  <c r="T140" i="47"/>
  <c r="F329" i="63" s="1"/>
  <c r="S140" i="47"/>
  <c r="E329" i="63" s="1"/>
  <c r="AQ114" i="47"/>
  <c r="AC114" i="47"/>
  <c r="D420" i="61" s="1"/>
  <c r="B420" i="61"/>
  <c r="AE114" i="47"/>
  <c r="AB114" i="47"/>
  <c r="C420" i="61" s="1"/>
  <c r="AD114" i="47"/>
  <c r="E420" i="61" s="1"/>
  <c r="AF114" i="47"/>
  <c r="A246" i="63"/>
  <c r="S60" i="47"/>
  <c r="E246" i="63" s="1"/>
  <c r="B202" i="61"/>
  <c r="AO60" i="47"/>
  <c r="T60" i="47"/>
  <c r="F246" i="63" s="1"/>
  <c r="Q60" i="47"/>
  <c r="AC63" i="47"/>
  <c r="D216" i="61" s="1"/>
  <c r="AQ63" i="47"/>
  <c r="B216" i="61"/>
  <c r="AD63" i="47"/>
  <c r="E216" i="61" s="1"/>
  <c r="AE63" i="47"/>
  <c r="AB63" i="47"/>
  <c r="C216" i="61" s="1"/>
  <c r="AF63" i="47"/>
  <c r="AC197" i="47"/>
  <c r="AE197" i="47"/>
  <c r="AQ197" i="47"/>
  <c r="AF197" i="47"/>
  <c r="AD197" i="47"/>
  <c r="AB197" i="47"/>
  <c r="Z122" i="47"/>
  <c r="F503" i="63" s="1"/>
  <c r="W122" i="47"/>
  <c r="AP122" i="47"/>
  <c r="B451" i="61"/>
  <c r="A503" i="63"/>
  <c r="Y122" i="47"/>
  <c r="E503" i="63" s="1"/>
  <c r="A172" i="63"/>
  <c r="N178" i="47"/>
  <c r="F172" i="63" s="1"/>
  <c r="M178" i="47"/>
  <c r="AN178" i="47"/>
  <c r="K178" i="47"/>
  <c r="C172" i="63" s="1"/>
  <c r="AO123" i="47"/>
  <c r="Q123" i="47"/>
  <c r="A309" i="63"/>
  <c r="T123" i="47"/>
  <c r="F309" i="63" s="1"/>
  <c r="S123" i="47"/>
  <c r="E309" i="63" s="1"/>
  <c r="B454" i="61"/>
  <c r="N165" i="47"/>
  <c r="F159" i="63" s="1"/>
  <c r="K165" i="47"/>
  <c r="C159" i="63" s="1"/>
  <c r="A159" i="63"/>
  <c r="AN165" i="47"/>
  <c r="M165" i="47"/>
  <c r="Q144" i="47"/>
  <c r="C333" i="63" s="1"/>
  <c r="S144" i="47"/>
  <c r="E333" i="63" s="1"/>
  <c r="T144" i="47"/>
  <c r="F333" i="63" s="1"/>
  <c r="AO144" i="47"/>
  <c r="A333" i="63"/>
  <c r="AF193" i="47"/>
  <c r="AB193" i="47"/>
  <c r="AC193" i="47"/>
  <c r="AD193" i="47"/>
  <c r="AQ193" i="47"/>
  <c r="AE193" i="47"/>
  <c r="B393" i="61"/>
  <c r="N108" i="47"/>
  <c r="F102" i="63" s="1"/>
  <c r="K108" i="47"/>
  <c r="AN108" i="47"/>
  <c r="A102" i="63"/>
  <c r="M108" i="47"/>
  <c r="AD160" i="47"/>
  <c r="AC160" i="47"/>
  <c r="AF160" i="47"/>
  <c r="AE160" i="47"/>
  <c r="AB160" i="47"/>
  <c r="AQ160" i="47"/>
  <c r="B469" i="61"/>
  <c r="M127" i="47"/>
  <c r="A121" i="63"/>
  <c r="K127" i="47"/>
  <c r="N127" i="47"/>
  <c r="F121" i="63" s="1"/>
  <c r="AN127" i="47"/>
  <c r="AP164" i="47"/>
  <c r="W164" i="47"/>
  <c r="C545" i="63" s="1"/>
  <c r="A545" i="63"/>
  <c r="Y164" i="47"/>
  <c r="E545" i="63" s="1"/>
  <c r="Z164" i="47"/>
  <c r="F545" i="63" s="1"/>
  <c r="W62" i="47"/>
  <c r="Z62" i="47"/>
  <c r="F443" i="63" s="1"/>
  <c r="B211" i="61"/>
  <c r="Y62" i="47"/>
  <c r="E443" i="63" s="1"/>
  <c r="A443" i="63"/>
  <c r="AP62" i="47"/>
  <c r="M40" i="47"/>
  <c r="B121" i="61"/>
  <c r="K40" i="47"/>
  <c r="AN40" i="47"/>
  <c r="A34" i="63"/>
  <c r="N40" i="47"/>
  <c r="F34" i="63" s="1"/>
  <c r="AF142" i="47"/>
  <c r="AD142" i="47"/>
  <c r="AB142" i="47"/>
  <c r="AC142" i="47"/>
  <c r="AQ142" i="47"/>
  <c r="AE142" i="47"/>
  <c r="B473" i="61"/>
  <c r="K128" i="47"/>
  <c r="N128" i="47"/>
  <c r="F122" i="63" s="1"/>
  <c r="M128" i="47"/>
  <c r="AN128" i="47"/>
  <c r="A122" i="63"/>
  <c r="AF92" i="47"/>
  <c r="AB92" i="47"/>
  <c r="C332" i="61" s="1"/>
  <c r="AC92" i="47"/>
  <c r="D332" i="61" s="1"/>
  <c r="B332" i="61"/>
  <c r="AD92" i="47"/>
  <c r="E332" i="61" s="1"/>
  <c r="AQ92" i="47"/>
  <c r="AE92" i="47"/>
  <c r="AO72" i="47"/>
  <c r="S72" i="47"/>
  <c r="E258" i="63" s="1"/>
  <c r="T72" i="47"/>
  <c r="F258" i="63" s="1"/>
  <c r="B250" i="61"/>
  <c r="A258" i="63"/>
  <c r="Q72" i="47"/>
  <c r="AD112" i="47"/>
  <c r="E412" i="61" s="1"/>
  <c r="AC112" i="47"/>
  <c r="D412" i="61" s="1"/>
  <c r="B412" i="61"/>
  <c r="AE112" i="47"/>
  <c r="AB112" i="47"/>
  <c r="C412" i="61" s="1"/>
  <c r="AF112" i="47"/>
  <c r="AQ112" i="47"/>
  <c r="T132" i="47"/>
  <c r="F318" i="63" s="1"/>
  <c r="S132" i="47"/>
  <c r="E318" i="63" s="1"/>
  <c r="AO132" i="47"/>
  <c r="A318" i="63"/>
  <c r="Q132" i="47"/>
  <c r="B490" i="61"/>
  <c r="AC60" i="47"/>
  <c r="D204" i="61" s="1"/>
  <c r="AB60" i="47"/>
  <c r="C204" i="61" s="1"/>
  <c r="AD60" i="47"/>
  <c r="E204" i="61" s="1"/>
  <c r="B204" i="61"/>
  <c r="AE60" i="47"/>
  <c r="AF60" i="47"/>
  <c r="AQ60" i="47"/>
  <c r="Y75" i="47"/>
  <c r="E456" i="63" s="1"/>
  <c r="AP75" i="47"/>
  <c r="Z75" i="47"/>
  <c r="F456" i="63" s="1"/>
  <c r="W75" i="47"/>
  <c r="A456" i="63"/>
  <c r="B263" i="61"/>
  <c r="Q130" i="47"/>
  <c r="B482" i="61"/>
  <c r="AO130" i="47"/>
  <c r="T130" i="47"/>
  <c r="F316" i="63" s="1"/>
  <c r="S130" i="47"/>
  <c r="E316" i="63" s="1"/>
  <c r="A316" i="63"/>
  <c r="W55" i="47"/>
  <c r="B183" i="61"/>
  <c r="Z55" i="47"/>
  <c r="F436" i="63" s="1"/>
  <c r="Y55" i="47"/>
  <c r="E436" i="63" s="1"/>
  <c r="AP55" i="47"/>
  <c r="A436" i="63"/>
  <c r="AE201" i="47"/>
  <c r="AC201" i="47"/>
  <c r="AD201" i="47"/>
  <c r="AQ201" i="47"/>
  <c r="AB201" i="47"/>
  <c r="AF201" i="47"/>
  <c r="T39" i="47"/>
  <c r="F225" i="63" s="1"/>
  <c r="S39" i="47"/>
  <c r="E225" i="63" s="1"/>
  <c r="B118" i="61"/>
  <c r="AO39" i="47"/>
  <c r="A225" i="63"/>
  <c r="Q39" i="47"/>
  <c r="M57" i="47"/>
  <c r="AN57" i="47"/>
  <c r="A51" i="63"/>
  <c r="K57" i="47"/>
  <c r="N57" i="47"/>
  <c r="F51" i="63" s="1"/>
  <c r="B189" i="61"/>
  <c r="Z181" i="47"/>
  <c r="F562" i="63" s="1"/>
  <c r="AP181" i="47"/>
  <c r="A562" i="63"/>
  <c r="Y181" i="47"/>
  <c r="E562" i="63" s="1"/>
  <c r="W181" i="47"/>
  <c r="C562" i="63" s="1"/>
  <c r="AP40" i="47"/>
  <c r="Z40" i="47"/>
  <c r="F421" i="63" s="1"/>
  <c r="W40" i="47"/>
  <c r="Y40" i="47"/>
  <c r="E421" i="63" s="1"/>
  <c r="B123" i="61"/>
  <c r="A421" i="63"/>
  <c r="Y188" i="47"/>
  <c r="E569" i="63" s="1"/>
  <c r="W188" i="47"/>
  <c r="C569" i="63" s="1"/>
  <c r="AP188" i="47"/>
  <c r="A569" i="63"/>
  <c r="Z188" i="47"/>
  <c r="F569" i="63" s="1"/>
  <c r="M102" i="47"/>
  <c r="N102" i="47"/>
  <c r="F96" i="63" s="1"/>
  <c r="K102" i="47"/>
  <c r="B369" i="61"/>
  <c r="A96" i="63"/>
  <c r="AN102" i="47"/>
  <c r="N197" i="47"/>
  <c r="F191" i="63" s="1"/>
  <c r="AN197" i="47"/>
  <c r="K197" i="47"/>
  <c r="C191" i="63" s="1"/>
  <c r="M197" i="47"/>
  <c r="A191" i="63"/>
  <c r="AB146" i="47"/>
  <c r="AF146" i="47"/>
  <c r="AC146" i="47"/>
  <c r="AE146" i="47"/>
  <c r="AQ146" i="47"/>
  <c r="AD146" i="47"/>
  <c r="AD136" i="47"/>
  <c r="E508" i="61" s="1"/>
  <c r="AF136" i="47"/>
  <c r="AC136" i="47"/>
  <c r="D508" i="61" s="1"/>
  <c r="AQ136" i="47"/>
  <c r="AE136" i="47"/>
  <c r="AB136" i="47"/>
  <c r="C508" i="61" s="1"/>
  <c r="B508" i="61"/>
  <c r="N118" i="47"/>
  <c r="F112" i="63" s="1"/>
  <c r="B433" i="61"/>
  <c r="AN118" i="47"/>
  <c r="M118" i="47"/>
  <c r="A112" i="63"/>
  <c r="K118" i="47"/>
  <c r="N55" i="47"/>
  <c r="F49" i="63" s="1"/>
  <c r="A49" i="63"/>
  <c r="K55" i="47"/>
  <c r="AN55" i="47"/>
  <c r="B181" i="61"/>
  <c r="M55" i="47"/>
  <c r="A163" i="63"/>
  <c r="AN169" i="47"/>
  <c r="N169" i="47"/>
  <c r="F163" i="63" s="1"/>
  <c r="K169" i="47"/>
  <c r="C163" i="63" s="1"/>
  <c r="M169" i="47"/>
  <c r="Y74" i="47"/>
  <c r="E455" i="63" s="1"/>
  <c r="B259" i="61"/>
  <c r="W74" i="47"/>
  <c r="Z74" i="47"/>
  <c r="F455" i="63" s="1"/>
  <c r="AP74" i="47"/>
  <c r="A455" i="63"/>
  <c r="S96" i="47"/>
  <c r="E282" i="63" s="1"/>
  <c r="A282" i="63"/>
  <c r="T96" i="47"/>
  <c r="F282" i="63" s="1"/>
  <c r="Q96" i="47"/>
  <c r="B346" i="61"/>
  <c r="AO96" i="47"/>
  <c r="Y178" i="47"/>
  <c r="E559" i="63" s="1"/>
  <c r="W178" i="47"/>
  <c r="C559" i="63" s="1"/>
  <c r="A559" i="63"/>
  <c r="Z178" i="47"/>
  <c r="F559" i="63" s="1"/>
  <c r="AP178" i="47"/>
  <c r="AP180" i="47"/>
  <c r="Y180" i="47"/>
  <c r="E561" i="63" s="1"/>
  <c r="Z180" i="47"/>
  <c r="F561" i="63" s="1"/>
  <c r="W180" i="47"/>
  <c r="C561" i="63" s="1"/>
  <c r="A561" i="63"/>
  <c r="T31" i="47"/>
  <c r="F217" i="63" s="1"/>
  <c r="Q31" i="47"/>
  <c r="B86" i="61"/>
  <c r="A217" i="63"/>
  <c r="S31" i="47"/>
  <c r="E217" i="63" s="1"/>
  <c r="AO31" i="47"/>
  <c r="N155" i="47"/>
  <c r="F149" i="63" s="1"/>
  <c r="AN155" i="47"/>
  <c r="K155" i="47"/>
  <c r="C149" i="63" s="1"/>
  <c r="M155" i="47"/>
  <c r="A149" i="63"/>
  <c r="AN73" i="47"/>
  <c r="M73" i="47"/>
  <c r="A67" i="63"/>
  <c r="K73" i="47"/>
  <c r="B253" i="61"/>
  <c r="N73" i="47"/>
  <c r="F67" i="63" s="1"/>
  <c r="Q95" i="47"/>
  <c r="AO95" i="47"/>
  <c r="T95" i="47"/>
  <c r="F281" i="63" s="1"/>
  <c r="A281" i="63"/>
  <c r="S95" i="47"/>
  <c r="E281" i="63" s="1"/>
  <c r="B342" i="61"/>
  <c r="AB72" i="47"/>
  <c r="C252" i="61" s="1"/>
  <c r="AF72" i="47"/>
  <c r="AD72" i="47"/>
  <c r="E252" i="61" s="1"/>
  <c r="AQ72" i="47"/>
  <c r="B252" i="61"/>
  <c r="AC72" i="47"/>
  <c r="D252" i="61" s="1"/>
  <c r="AE72" i="47"/>
  <c r="AO30" i="47"/>
  <c r="T30" i="47"/>
  <c r="F216" i="63" s="1"/>
  <c r="B82" i="61"/>
  <c r="S30" i="47"/>
  <c r="E216" i="63" s="1"/>
  <c r="A216" i="63"/>
  <c r="Q30" i="47"/>
  <c r="T164" i="47"/>
  <c r="F353" i="63" s="1"/>
  <c r="Q164" i="47"/>
  <c r="C353" i="63" s="1"/>
  <c r="S164" i="47"/>
  <c r="E353" i="63" s="1"/>
  <c r="A353" i="63"/>
  <c r="AO164" i="47"/>
  <c r="Z32" i="47"/>
  <c r="F413" i="63" s="1"/>
  <c r="B91" i="61"/>
  <c r="AP32" i="47"/>
  <c r="Y32" i="47"/>
  <c r="E413" i="63" s="1"/>
  <c r="W32" i="47"/>
  <c r="A413" i="63"/>
  <c r="T49" i="47"/>
  <c r="F235" i="63" s="1"/>
  <c r="Q49" i="47"/>
  <c r="B158" i="61"/>
  <c r="S49" i="47"/>
  <c r="E235" i="63" s="1"/>
  <c r="A235" i="63"/>
  <c r="AO49" i="47"/>
  <c r="W83" i="47"/>
  <c r="A464" i="63"/>
  <c r="AP83" i="47"/>
  <c r="Z83" i="47"/>
  <c r="F464" i="63" s="1"/>
  <c r="B295" i="61"/>
  <c r="Y83" i="47"/>
  <c r="E464" i="63" s="1"/>
  <c r="T89" i="47"/>
  <c r="F275" i="63" s="1"/>
  <c r="B318" i="61"/>
  <c r="AO89" i="47"/>
  <c r="Q89" i="47"/>
  <c r="S89" i="47"/>
  <c r="E275" i="63" s="1"/>
  <c r="A275" i="63"/>
  <c r="AQ83" i="47"/>
  <c r="AD83" i="47"/>
  <c r="E296" i="61" s="1"/>
  <c r="AB83" i="47"/>
  <c r="C296" i="61" s="1"/>
  <c r="AF83" i="47"/>
  <c r="AC83" i="47"/>
  <c r="D296" i="61" s="1"/>
  <c r="AE83" i="47"/>
  <c r="B296" i="61"/>
  <c r="Y114" i="47"/>
  <c r="E495" i="63" s="1"/>
  <c r="A495" i="63"/>
  <c r="Z114" i="47"/>
  <c r="F495" i="63" s="1"/>
  <c r="W114" i="47"/>
  <c r="B419" i="61"/>
  <c r="AP114" i="47"/>
  <c r="AB14" i="47"/>
  <c r="C20" i="61" s="1"/>
  <c r="AC14" i="47"/>
  <c r="D20" i="61" s="1"/>
  <c r="AE14" i="47"/>
  <c r="AF14" i="47"/>
  <c r="AQ14" i="47"/>
  <c r="B20" i="61"/>
  <c r="AD14" i="47"/>
  <c r="E20" i="61" s="1"/>
  <c r="A560" i="63"/>
  <c r="W179" i="47"/>
  <c r="C560" i="63" s="1"/>
  <c r="Z179" i="47"/>
  <c r="F560" i="63" s="1"/>
  <c r="Y179" i="47"/>
  <c r="E560" i="63" s="1"/>
  <c r="AP179" i="47"/>
  <c r="Q116" i="47"/>
  <c r="AO116" i="47"/>
  <c r="A302" i="63"/>
  <c r="S116" i="47"/>
  <c r="E302" i="63" s="1"/>
  <c r="B426" i="61"/>
  <c r="T116" i="47"/>
  <c r="F302" i="63" s="1"/>
  <c r="Q117" i="47"/>
  <c r="T117" i="47"/>
  <c r="F303" i="63" s="1"/>
  <c r="A303" i="63"/>
  <c r="B430" i="61"/>
  <c r="AO117" i="47"/>
  <c r="S117" i="47"/>
  <c r="E303" i="63" s="1"/>
  <c r="B395" i="61"/>
  <c r="Z108" i="47"/>
  <c r="F489" i="63" s="1"/>
  <c r="A489" i="63"/>
  <c r="Y108" i="47"/>
  <c r="E489" i="63" s="1"/>
  <c r="W108" i="47"/>
  <c r="AP108" i="47"/>
  <c r="T173" i="47"/>
  <c r="F362" i="63" s="1"/>
  <c r="Q173" i="47"/>
  <c r="C362" i="63" s="1"/>
  <c r="A362" i="63"/>
  <c r="AO173" i="47"/>
  <c r="S173" i="47"/>
  <c r="E362" i="63" s="1"/>
  <c r="K27" i="47"/>
  <c r="A21" i="63"/>
  <c r="M27" i="47"/>
  <c r="B69" i="61"/>
  <c r="AN27" i="47"/>
  <c r="N27" i="47"/>
  <c r="F21" i="63" s="1"/>
  <c r="AN136" i="47"/>
  <c r="N136" i="47"/>
  <c r="F130" i="63" s="1"/>
  <c r="A130" i="63"/>
  <c r="B505" i="61"/>
  <c r="M136" i="47"/>
  <c r="K136" i="47"/>
  <c r="AB181" i="47"/>
  <c r="AF181" i="47"/>
  <c r="AE181" i="47"/>
  <c r="AD181" i="47"/>
  <c r="AC181" i="47"/>
  <c r="AQ181" i="47"/>
  <c r="AB118" i="47"/>
  <c r="C436" i="61" s="1"/>
  <c r="AC118" i="47"/>
  <c r="D436" i="61" s="1"/>
  <c r="AE118" i="47"/>
  <c r="AF118" i="47"/>
  <c r="B436" i="61"/>
  <c r="AD118" i="47"/>
  <c r="E436" i="61" s="1"/>
  <c r="AQ118" i="47"/>
  <c r="M66" i="47"/>
  <c r="A60" i="63"/>
  <c r="B225" i="61"/>
  <c r="AN66" i="47"/>
  <c r="K66" i="47"/>
  <c r="N66" i="47"/>
  <c r="F60" i="63" s="1"/>
  <c r="N28" i="47"/>
  <c r="F22" i="63" s="1"/>
  <c r="B73" i="61"/>
  <c r="A22" i="63"/>
  <c r="K28" i="47"/>
  <c r="M28" i="47"/>
  <c r="AN28" i="47"/>
  <c r="B506" i="61"/>
  <c r="T136" i="47"/>
  <c r="F322" i="63" s="1"/>
  <c r="A322" i="63"/>
  <c r="AO136" i="47"/>
  <c r="Q136" i="47"/>
  <c r="S136" i="47"/>
  <c r="E322" i="63" s="1"/>
  <c r="B297" i="61"/>
  <c r="K84" i="47"/>
  <c r="A78" i="63"/>
  <c r="M84" i="47"/>
  <c r="N84" i="47"/>
  <c r="F78" i="63" s="1"/>
  <c r="AN84" i="47"/>
  <c r="AO143" i="47"/>
  <c r="Q143" i="47"/>
  <c r="C332" i="63" s="1"/>
  <c r="S143" i="47"/>
  <c r="E332" i="63" s="1"/>
  <c r="T143" i="47"/>
  <c r="F332" i="63" s="1"/>
  <c r="A332" i="63"/>
  <c r="AF137" i="47"/>
  <c r="AB137" i="47"/>
  <c r="C512" i="61" s="1"/>
  <c r="AD137" i="47"/>
  <c r="E512" i="61" s="1"/>
  <c r="AE137" i="47"/>
  <c r="AC137" i="47"/>
  <c r="D512" i="61" s="1"/>
  <c r="B512" i="61"/>
  <c r="AQ137" i="47"/>
  <c r="A469" i="63"/>
  <c r="Y88" i="47"/>
  <c r="E469" i="63" s="1"/>
  <c r="Z88" i="47"/>
  <c r="F469" i="63" s="1"/>
  <c r="W88" i="47"/>
  <c r="AP88" i="47"/>
  <c r="B315" i="61"/>
  <c r="K117" i="47"/>
  <c r="B429" i="61"/>
  <c r="A111" i="63"/>
  <c r="AN117" i="47"/>
  <c r="N117" i="47"/>
  <c r="F111" i="63" s="1"/>
  <c r="M117" i="47"/>
  <c r="B345" i="61"/>
  <c r="A90" i="63"/>
  <c r="M96" i="47"/>
  <c r="N96" i="47"/>
  <c r="F90" i="63" s="1"/>
  <c r="K96" i="47"/>
  <c r="AN96" i="47"/>
  <c r="AQ103" i="47"/>
  <c r="AE103" i="47"/>
  <c r="B376" i="61"/>
  <c r="AB103" i="47"/>
  <c r="C376" i="61" s="1"/>
  <c r="AC103" i="47"/>
  <c r="D376" i="61" s="1"/>
  <c r="AD103" i="47"/>
  <c r="E376" i="61" s="1"/>
  <c r="AF103" i="47"/>
  <c r="AB163" i="47"/>
  <c r="AE163" i="47"/>
  <c r="AD163" i="47"/>
  <c r="AF163" i="47"/>
  <c r="AQ163" i="47"/>
  <c r="AC163" i="47"/>
  <c r="AQ129" i="47"/>
  <c r="AF129" i="47"/>
  <c r="B480" i="61"/>
  <c r="AE129" i="47"/>
  <c r="AD129" i="47"/>
  <c r="E480" i="61" s="1"/>
  <c r="AB129" i="47"/>
  <c r="C480" i="61" s="1"/>
  <c r="AC129" i="47"/>
  <c r="D480" i="61" s="1"/>
  <c r="K115" i="47"/>
  <c r="B421" i="61"/>
  <c r="N115" i="47"/>
  <c r="F109" i="63" s="1"/>
  <c r="A109" i="63"/>
  <c r="AN115" i="47"/>
  <c r="M115" i="47"/>
  <c r="AO98" i="47"/>
  <c r="A284" i="63"/>
  <c r="T98" i="47"/>
  <c r="F284" i="63" s="1"/>
  <c r="Q98" i="47"/>
  <c r="S98" i="47"/>
  <c r="E284" i="63" s="1"/>
  <c r="B354" i="61"/>
  <c r="Y103" i="47"/>
  <c r="E484" i="63" s="1"/>
  <c r="Z103" i="47"/>
  <c r="F484" i="63" s="1"/>
  <c r="W103" i="47"/>
  <c r="A484" i="63"/>
  <c r="AP103" i="47"/>
  <c r="B375" i="61"/>
  <c r="Y73" i="47"/>
  <c r="E454" i="63" s="1"/>
  <c r="W73" i="47"/>
  <c r="AP73" i="47"/>
  <c r="B255" i="61"/>
  <c r="Z73" i="47"/>
  <c r="F454" i="63" s="1"/>
  <c r="A454" i="63"/>
  <c r="W87" i="47"/>
  <c r="A468" i="63"/>
  <c r="B311" i="61"/>
  <c r="Y87" i="47"/>
  <c r="E468" i="63" s="1"/>
  <c r="AP87" i="47"/>
  <c r="Z87" i="47"/>
  <c r="F468" i="63" s="1"/>
  <c r="AB37" i="47"/>
  <c r="C112" i="61" s="1"/>
  <c r="AD37" i="47"/>
  <c r="E112" i="61" s="1"/>
  <c r="AF37" i="47"/>
  <c r="B112" i="61"/>
  <c r="AQ37" i="47"/>
  <c r="AC37" i="47"/>
  <c r="D112" i="61" s="1"/>
  <c r="AE37" i="47"/>
  <c r="AE188" i="47"/>
  <c r="AD188" i="47"/>
  <c r="AC188" i="47"/>
  <c r="AF188" i="47"/>
  <c r="AQ188" i="47"/>
  <c r="AB188" i="47"/>
  <c r="A124" i="63"/>
  <c r="B481" i="61"/>
  <c r="M130" i="47"/>
  <c r="N130" i="47"/>
  <c r="F124" i="63" s="1"/>
  <c r="AN130" i="47"/>
  <c r="K130" i="47"/>
  <c r="N31" i="47"/>
  <c r="F25" i="63" s="1"/>
  <c r="AN31" i="47"/>
  <c r="B85" i="61"/>
  <c r="A25" i="63"/>
  <c r="M31" i="47"/>
  <c r="K31" i="47"/>
  <c r="A373" i="63"/>
  <c r="Q184" i="47"/>
  <c r="C373" i="63" s="1"/>
  <c r="T184" i="47"/>
  <c r="F373" i="63" s="1"/>
  <c r="S184" i="47"/>
  <c r="E373" i="63" s="1"/>
  <c r="AO184" i="47"/>
  <c r="Y93" i="47"/>
  <c r="E474" i="63" s="1"/>
  <c r="Z93" i="47"/>
  <c r="F474" i="63" s="1"/>
  <c r="AP93" i="47"/>
  <c r="B335" i="61"/>
  <c r="W93" i="47"/>
  <c r="A474" i="63"/>
  <c r="K65" i="47"/>
  <c r="M65" i="47"/>
  <c r="N65" i="47"/>
  <c r="F59" i="63" s="1"/>
  <c r="AN65" i="47"/>
  <c r="B221" i="61"/>
  <c r="A59" i="63"/>
  <c r="A554" i="63"/>
  <c r="Z173" i="47"/>
  <c r="F554" i="63" s="1"/>
  <c r="W173" i="47"/>
  <c r="C554" i="63" s="1"/>
  <c r="Y173" i="47"/>
  <c r="E554" i="63" s="1"/>
  <c r="AP173" i="47"/>
  <c r="A65" i="63"/>
  <c r="AN71" i="47"/>
  <c r="K71" i="47"/>
  <c r="B245" i="61"/>
  <c r="M71" i="47"/>
  <c r="N71" i="47"/>
  <c r="F65" i="63" s="1"/>
  <c r="B174" i="61"/>
  <c r="AO53" i="47"/>
  <c r="A239" i="63"/>
  <c r="S53" i="47"/>
  <c r="E239" i="63" s="1"/>
  <c r="Q53" i="47"/>
  <c r="T53" i="47"/>
  <c r="F239" i="63" s="1"/>
  <c r="Q148" i="47"/>
  <c r="C337" i="63" s="1"/>
  <c r="S148" i="47"/>
  <c r="E337" i="63" s="1"/>
  <c r="AO148" i="47"/>
  <c r="A337" i="63"/>
  <c r="T148" i="47"/>
  <c r="F337" i="63" s="1"/>
  <c r="W148" i="47"/>
  <c r="C529" i="63" s="1"/>
  <c r="Y148" i="47"/>
  <c r="E529" i="63" s="1"/>
  <c r="A529" i="63"/>
  <c r="AP148" i="47"/>
  <c r="Z148" i="47"/>
  <c r="F529" i="63" s="1"/>
  <c r="K182" i="47"/>
  <c r="C176" i="63" s="1"/>
  <c r="M182" i="47"/>
  <c r="N182" i="47"/>
  <c r="F176" i="63" s="1"/>
  <c r="AN182" i="47"/>
  <c r="A176" i="63"/>
  <c r="AQ110" i="47"/>
  <c r="AF110" i="47"/>
  <c r="AC110" i="47"/>
  <c r="D404" i="61" s="1"/>
  <c r="AD110" i="47"/>
  <c r="E404" i="61" s="1"/>
  <c r="AB110" i="47"/>
  <c r="C404" i="61" s="1"/>
  <c r="B404" i="61"/>
  <c r="AE110" i="47"/>
  <c r="Z25" i="47"/>
  <c r="F406" i="63" s="1"/>
  <c r="B63" i="61"/>
  <c r="A406" i="63"/>
  <c r="W25" i="47"/>
  <c r="AP25" i="47"/>
  <c r="Y25" i="47"/>
  <c r="E406" i="63" s="1"/>
  <c r="AF152" i="47"/>
  <c r="AD152" i="47"/>
  <c r="AC152" i="47"/>
  <c r="AB152" i="47"/>
  <c r="AE152" i="47"/>
  <c r="AQ152" i="47"/>
  <c r="S25" i="47"/>
  <c r="E211" i="63" s="1"/>
  <c r="Q25" i="47"/>
  <c r="AO25" i="47"/>
  <c r="A211" i="63"/>
  <c r="T25" i="47"/>
  <c r="F211" i="63" s="1"/>
  <c r="B62" i="61"/>
  <c r="AC61" i="47"/>
  <c r="D208" i="61" s="1"/>
  <c r="AQ61" i="47"/>
  <c r="AE61" i="47"/>
  <c r="AF61" i="47"/>
  <c r="AB61" i="47"/>
  <c r="C208" i="61" s="1"/>
  <c r="B208" i="61"/>
  <c r="AD61" i="47"/>
  <c r="E208" i="61" s="1"/>
  <c r="A252" i="63"/>
  <c r="Q66" i="47"/>
  <c r="AO66" i="47"/>
  <c r="S66" i="47"/>
  <c r="E252" i="63" s="1"/>
  <c r="T66" i="47"/>
  <c r="F252" i="63" s="1"/>
  <c r="B226" i="61"/>
  <c r="AC147" i="47"/>
  <c r="AE147" i="47"/>
  <c r="AQ147" i="47"/>
  <c r="AB147" i="47"/>
  <c r="AF147" i="47"/>
  <c r="AD147" i="47"/>
  <c r="AD169" i="47"/>
  <c r="AQ169" i="47"/>
  <c r="AC169" i="47"/>
  <c r="AE169" i="47"/>
  <c r="AB169" i="47"/>
  <c r="AF169" i="47"/>
  <c r="AQ177" i="47"/>
  <c r="AB177" i="47"/>
  <c r="AE177" i="47"/>
  <c r="AC177" i="47"/>
  <c r="AD177" i="47"/>
  <c r="AF177" i="47"/>
  <c r="B495" i="61"/>
  <c r="Y133" i="47"/>
  <c r="E514" i="63" s="1"/>
  <c r="W133" i="47"/>
  <c r="AP133" i="47"/>
  <c r="Z133" i="47"/>
  <c r="F514" i="63" s="1"/>
  <c r="A514" i="63"/>
  <c r="K161" i="47"/>
  <c r="C155" i="63" s="1"/>
  <c r="M161" i="47"/>
  <c r="AN161" i="47"/>
  <c r="N161" i="47"/>
  <c r="F155" i="63" s="1"/>
  <c r="A155" i="63"/>
  <c r="N188" i="47"/>
  <c r="F182" i="63" s="1"/>
  <c r="K188" i="47"/>
  <c r="C182" i="63" s="1"/>
  <c r="A182" i="63"/>
  <c r="AN188" i="47"/>
  <c r="M188" i="47"/>
  <c r="S138" i="47"/>
  <c r="E327" i="63" s="1"/>
  <c r="A327" i="63"/>
  <c r="B514" i="61"/>
  <c r="Q138" i="47"/>
  <c r="AO138" i="47"/>
  <c r="T138" i="47"/>
  <c r="F327" i="63" s="1"/>
  <c r="B504" i="61"/>
  <c r="AC135" i="47"/>
  <c r="D504" i="61" s="1"/>
  <c r="AB135" i="47"/>
  <c r="C504" i="61" s="1"/>
  <c r="AQ135" i="47"/>
  <c r="AE135" i="47"/>
  <c r="AD135" i="47"/>
  <c r="E504" i="61" s="1"/>
  <c r="AF135" i="47"/>
  <c r="B64" i="61"/>
  <c r="AB25" i="47"/>
  <c r="C64" i="61" s="1"/>
  <c r="AD25" i="47"/>
  <c r="E64" i="61" s="1"/>
  <c r="AQ25" i="47"/>
  <c r="AE25" i="47"/>
  <c r="AF25" i="47"/>
  <c r="AC25" i="47"/>
  <c r="D64" i="61" s="1"/>
  <c r="W195" i="47"/>
  <c r="C576" i="63" s="1"/>
  <c r="AP195" i="47"/>
  <c r="A576" i="63"/>
  <c r="Z195" i="47"/>
  <c r="F576" i="63" s="1"/>
  <c r="Y195" i="47"/>
  <c r="E576" i="63" s="1"/>
  <c r="T162" i="47"/>
  <c r="F351" i="63" s="1"/>
  <c r="A351" i="63"/>
  <c r="S162" i="47"/>
  <c r="E351" i="63" s="1"/>
  <c r="AO162" i="47"/>
  <c r="Q162" i="47"/>
  <c r="C351" i="63" s="1"/>
  <c r="N63" i="47"/>
  <c r="F57" i="63" s="1"/>
  <c r="AN63" i="47"/>
  <c r="M63" i="47"/>
  <c r="B213" i="61"/>
  <c r="K63" i="47"/>
  <c r="A57" i="63"/>
  <c r="AC54" i="47"/>
  <c r="D180" i="61" s="1"/>
  <c r="AD54" i="47"/>
  <c r="E180" i="61" s="1"/>
  <c r="B180" i="61"/>
  <c r="AQ54" i="47"/>
  <c r="AE54" i="47"/>
  <c r="AF54" i="47"/>
  <c r="AB54" i="47"/>
  <c r="C180" i="61" s="1"/>
  <c r="S83" i="47"/>
  <c r="E269" i="63" s="1"/>
  <c r="A269" i="63"/>
  <c r="B294" i="61"/>
  <c r="Q83" i="47"/>
  <c r="AO83" i="47"/>
  <c r="T83" i="47"/>
  <c r="F269" i="63" s="1"/>
  <c r="B288" i="61"/>
  <c r="AD81" i="47"/>
  <c r="E288" i="61" s="1"/>
  <c r="AE81" i="47"/>
  <c r="AC81" i="47"/>
  <c r="D288" i="61" s="1"/>
  <c r="AQ81" i="47"/>
  <c r="AB81" i="47"/>
  <c r="C288" i="61" s="1"/>
  <c r="AF81" i="47"/>
  <c r="AP52" i="47"/>
  <c r="Z52" i="47"/>
  <c r="F433" i="63" s="1"/>
  <c r="W52" i="47"/>
  <c r="A433" i="63"/>
  <c r="Y52" i="47"/>
  <c r="E433" i="63" s="1"/>
  <c r="B171" i="61"/>
  <c r="Y100" i="47"/>
  <c r="E481" i="63" s="1"/>
  <c r="B363" i="61"/>
  <c r="AP100" i="47"/>
  <c r="W100" i="47"/>
  <c r="Z100" i="47"/>
  <c r="F481" i="63" s="1"/>
  <c r="A481" i="63"/>
  <c r="K53" i="47"/>
  <c r="B173" i="61"/>
  <c r="AN53" i="47"/>
  <c r="M53" i="47"/>
  <c r="N53" i="47"/>
  <c r="F47" i="63" s="1"/>
  <c r="A47" i="63"/>
  <c r="N79" i="47"/>
  <c r="F73" i="63" s="1"/>
  <c r="M79" i="47"/>
  <c r="A73" i="63"/>
  <c r="K79" i="47"/>
  <c r="AN79" i="47"/>
  <c r="B277" i="61"/>
  <c r="K101" i="47"/>
  <c r="N101" i="47"/>
  <c r="F95" i="63" s="1"/>
  <c r="M101" i="47"/>
  <c r="A95" i="63"/>
  <c r="AN101" i="47"/>
  <c r="B365" i="61"/>
  <c r="AO142" i="47"/>
  <c r="T142" i="47"/>
  <c r="F331" i="63" s="1"/>
  <c r="A331" i="63"/>
  <c r="S142" i="47"/>
  <c r="E331" i="63" s="1"/>
  <c r="Q142" i="47"/>
  <c r="C331" i="63" s="1"/>
  <c r="Y137" i="47"/>
  <c r="E518" i="63" s="1"/>
  <c r="W137" i="47"/>
  <c r="B511" i="61"/>
  <c r="A518" i="63"/>
  <c r="Z137" i="47"/>
  <c r="F518" i="63" s="1"/>
  <c r="AP137" i="47"/>
  <c r="S198" i="47"/>
  <c r="E387" i="63" s="1"/>
  <c r="T198" i="47"/>
  <c r="F387" i="63" s="1"/>
  <c r="AO198" i="47"/>
  <c r="Q198" i="47"/>
  <c r="C387" i="63" s="1"/>
  <c r="A387" i="63"/>
  <c r="AN154" i="47"/>
  <c r="M154" i="47"/>
  <c r="A148" i="63"/>
  <c r="K154" i="47"/>
  <c r="C148" i="63" s="1"/>
  <c r="N154" i="47"/>
  <c r="F148" i="63" s="1"/>
  <c r="N135" i="47"/>
  <c r="F129" i="63" s="1"/>
  <c r="M135" i="47"/>
  <c r="A129" i="63"/>
  <c r="B501" i="61"/>
  <c r="AN135" i="47"/>
  <c r="K135" i="47"/>
  <c r="AO76" i="47"/>
  <c r="Q76" i="47"/>
  <c r="S76" i="47"/>
  <c r="E262" i="63" s="1"/>
  <c r="T76" i="47"/>
  <c r="F262" i="63" s="1"/>
  <c r="A262" i="63"/>
  <c r="B266" i="61"/>
  <c r="B391" i="61"/>
  <c r="Y107" i="47"/>
  <c r="E488" i="63" s="1"/>
  <c r="AP107" i="47"/>
  <c r="A488" i="63"/>
  <c r="Z107" i="47"/>
  <c r="F488" i="63" s="1"/>
  <c r="W107" i="47"/>
  <c r="N30" i="47"/>
  <c r="F24" i="63" s="1"/>
  <c r="A24" i="63"/>
  <c r="M30" i="47"/>
  <c r="AN30" i="47"/>
  <c r="B81" i="61"/>
  <c r="K30" i="47"/>
  <c r="Q183" i="47"/>
  <c r="C372" i="63" s="1"/>
  <c r="S183" i="47"/>
  <c r="E372" i="63" s="1"/>
  <c r="A372" i="63"/>
  <c r="T183" i="47"/>
  <c r="F372" i="63" s="1"/>
  <c r="AO183" i="47"/>
  <c r="Y190" i="47"/>
  <c r="E571" i="63" s="1"/>
  <c r="AP190" i="47"/>
  <c r="A571" i="63"/>
  <c r="Z190" i="47"/>
  <c r="F571" i="63" s="1"/>
  <c r="W190" i="47"/>
  <c r="C571" i="63" s="1"/>
  <c r="Z197" i="47"/>
  <c r="F578" i="63" s="1"/>
  <c r="W197" i="47"/>
  <c r="C578" i="63" s="1"/>
  <c r="A578" i="63"/>
  <c r="AP197" i="47"/>
  <c r="Y197" i="47"/>
  <c r="E578" i="63" s="1"/>
  <c r="K150" i="47"/>
  <c r="C144" i="63" s="1"/>
  <c r="AN150" i="47"/>
  <c r="A144" i="63"/>
  <c r="N150" i="47"/>
  <c r="F144" i="63" s="1"/>
  <c r="M150" i="47"/>
  <c r="B271" i="61"/>
  <c r="AP77" i="47"/>
  <c r="Z77" i="47"/>
  <c r="F458" i="63" s="1"/>
  <c r="A458" i="63"/>
  <c r="Y77" i="47"/>
  <c r="E458" i="63" s="1"/>
  <c r="W77" i="47"/>
  <c r="A321" i="63"/>
  <c r="Q135" i="47"/>
  <c r="S135" i="47"/>
  <c r="E321" i="63" s="1"/>
  <c r="AO135" i="47"/>
  <c r="T135" i="47"/>
  <c r="F321" i="63" s="1"/>
  <c r="B502" i="61"/>
  <c r="AF12" i="47"/>
  <c r="AC12" i="47"/>
  <c r="D12" i="61" s="1"/>
  <c r="B12" i="61"/>
  <c r="AQ12" i="47"/>
  <c r="AE12" i="47"/>
  <c r="AD12" i="47"/>
  <c r="E12" i="61" s="1"/>
  <c r="AB12" i="47"/>
  <c r="C12" i="61" s="1"/>
  <c r="A80" i="63"/>
  <c r="AN86" i="47"/>
  <c r="B305" i="61"/>
  <c r="N86" i="47"/>
  <c r="F80" i="63" s="1"/>
  <c r="M86" i="47"/>
  <c r="K86" i="47"/>
  <c r="M133" i="47"/>
  <c r="K133" i="47"/>
  <c r="AN133" i="47"/>
  <c r="B493" i="61"/>
  <c r="N133" i="47"/>
  <c r="F127" i="63" s="1"/>
  <c r="A127" i="63"/>
  <c r="Q166" i="47"/>
  <c r="C355" i="63" s="1"/>
  <c r="A355" i="63"/>
  <c r="AO166" i="47"/>
  <c r="T166" i="47"/>
  <c r="F355" i="63" s="1"/>
  <c r="S166" i="47"/>
  <c r="E355" i="63" s="1"/>
  <c r="B242" i="61"/>
  <c r="AO70" i="47"/>
  <c r="Q70" i="47"/>
  <c r="A256" i="63"/>
  <c r="S70" i="47"/>
  <c r="E256" i="63" s="1"/>
  <c r="T70" i="47"/>
  <c r="F256" i="63" s="1"/>
  <c r="A179" i="63"/>
  <c r="M185" i="47"/>
  <c r="K185" i="47"/>
  <c r="C179" i="63" s="1"/>
  <c r="N185" i="47"/>
  <c r="F179" i="63" s="1"/>
  <c r="AN185" i="47"/>
  <c r="AE46" i="47"/>
  <c r="AQ46" i="47"/>
  <c r="AB46" i="47"/>
  <c r="C148" i="61" s="1"/>
  <c r="B148" i="61"/>
  <c r="AC46" i="47"/>
  <c r="D148" i="61" s="1"/>
  <c r="AD46" i="47"/>
  <c r="E148" i="61" s="1"/>
  <c r="AF46" i="47"/>
  <c r="AE115" i="47"/>
  <c r="AD115" i="47"/>
  <c r="E424" i="61" s="1"/>
  <c r="AQ115" i="47"/>
  <c r="AF115" i="47"/>
  <c r="B424" i="61"/>
  <c r="AB115" i="47"/>
  <c r="C424" i="61" s="1"/>
  <c r="AC115" i="47"/>
  <c r="D424" i="61" s="1"/>
  <c r="Y33" i="47"/>
  <c r="E414" i="63" s="1"/>
  <c r="Z33" i="47"/>
  <c r="F414" i="63" s="1"/>
  <c r="B95" i="61"/>
  <c r="A414" i="63"/>
  <c r="AP33" i="47"/>
  <c r="W33" i="47"/>
  <c r="Q79" i="47"/>
  <c r="S79" i="47"/>
  <c r="E265" i="63" s="1"/>
  <c r="AO79" i="47"/>
  <c r="B278" i="61"/>
  <c r="T79" i="47"/>
  <c r="F265" i="63" s="1"/>
  <c r="A265" i="63"/>
  <c r="W97" i="47"/>
  <c r="Y97" i="47"/>
  <c r="E478" i="63" s="1"/>
  <c r="B351" i="61"/>
  <c r="AP97" i="47"/>
  <c r="Z97" i="47"/>
  <c r="F478" i="63" s="1"/>
  <c r="A478" i="63"/>
  <c r="AD11" i="47"/>
  <c r="E8" i="61" s="1"/>
  <c r="AC11" i="47"/>
  <c r="D8" i="61" s="1"/>
  <c r="AQ11" i="47"/>
  <c r="AF11" i="47"/>
  <c r="AE11" i="47"/>
  <c r="AB11" i="47"/>
  <c r="C8" i="61" s="1"/>
  <c r="B8" i="61"/>
  <c r="AO163" i="47"/>
  <c r="S163" i="47"/>
  <c r="E352" i="63" s="1"/>
  <c r="A352" i="63"/>
  <c r="Q163" i="47"/>
  <c r="C352" i="63" s="1"/>
  <c r="T163" i="47"/>
  <c r="F352" i="63" s="1"/>
  <c r="Q160" i="47"/>
  <c r="C349" i="63" s="1"/>
  <c r="A349" i="63"/>
  <c r="AO160" i="47"/>
  <c r="S160" i="47"/>
  <c r="E349" i="63" s="1"/>
  <c r="T160" i="47"/>
  <c r="F349" i="63" s="1"/>
  <c r="AQ36" i="47"/>
  <c r="AC36" i="47"/>
  <c r="D108" i="61" s="1"/>
  <c r="AB36" i="47"/>
  <c r="C108" i="61" s="1"/>
  <c r="B108" i="61"/>
  <c r="AF36" i="47"/>
  <c r="AD36" i="47"/>
  <c r="E108" i="61" s="1"/>
  <c r="AE36" i="47"/>
  <c r="AD102" i="47"/>
  <c r="E372" i="61" s="1"/>
  <c r="B372" i="61"/>
  <c r="AE102" i="47"/>
  <c r="AQ102" i="47"/>
  <c r="AB102" i="47"/>
  <c r="C372" i="61" s="1"/>
  <c r="AC102" i="47"/>
  <c r="D372" i="61" s="1"/>
  <c r="AF102" i="47"/>
  <c r="S63" i="47"/>
  <c r="E249" i="63" s="1"/>
  <c r="A249" i="63"/>
  <c r="B214" i="61"/>
  <c r="AO63" i="47"/>
  <c r="Q63" i="47"/>
  <c r="T63" i="47"/>
  <c r="F249" i="63" s="1"/>
  <c r="Z151" i="47"/>
  <c r="F532" i="63" s="1"/>
  <c r="W151" i="47"/>
  <c r="C532" i="63" s="1"/>
  <c r="Y151" i="47"/>
  <c r="E532" i="63" s="1"/>
  <c r="AP151" i="47"/>
  <c r="A532" i="63"/>
  <c r="Y48" i="47"/>
  <c r="E429" i="63" s="1"/>
  <c r="B155" i="61"/>
  <c r="AP48" i="47"/>
  <c r="Z48" i="47"/>
  <c r="F429" i="63" s="1"/>
  <c r="W48" i="47"/>
  <c r="A429" i="63"/>
  <c r="S91" i="47"/>
  <c r="E277" i="63" s="1"/>
  <c r="T91" i="47"/>
  <c r="F277" i="63" s="1"/>
  <c r="A277" i="63"/>
  <c r="Q91" i="47"/>
  <c r="AO91" i="47"/>
  <c r="B326" i="61"/>
  <c r="N99" i="47"/>
  <c r="F93" i="63" s="1"/>
  <c r="A93" i="63"/>
  <c r="K99" i="47"/>
  <c r="AN99" i="47"/>
  <c r="B357" i="61"/>
  <c r="M99" i="47"/>
  <c r="T88" i="47"/>
  <c r="F274" i="63" s="1"/>
  <c r="AO88" i="47"/>
  <c r="B314" i="61"/>
  <c r="S88" i="47"/>
  <c r="E274" i="63" s="1"/>
  <c r="A274" i="63"/>
  <c r="Q88" i="47"/>
  <c r="AD176" i="47"/>
  <c r="AC176" i="47"/>
  <c r="AB176" i="47"/>
  <c r="AE176" i="47"/>
  <c r="AQ176" i="47"/>
  <c r="AF176" i="47"/>
  <c r="S107" i="47"/>
  <c r="E293" i="63" s="1"/>
  <c r="A293" i="63"/>
  <c r="T107" i="47"/>
  <c r="F293" i="63" s="1"/>
  <c r="Q107" i="47"/>
  <c r="B390" i="61"/>
  <c r="AO107" i="47"/>
  <c r="A76" i="63"/>
  <c r="AN82" i="47"/>
  <c r="B289" i="61"/>
  <c r="M82" i="47"/>
  <c r="N82" i="47"/>
  <c r="F76" i="63" s="1"/>
  <c r="K82" i="47"/>
  <c r="W80" i="47"/>
  <c r="A461" i="63"/>
  <c r="Y80" i="47"/>
  <c r="E461" i="63" s="1"/>
  <c r="AP80" i="47"/>
  <c r="Z80" i="47"/>
  <c r="F461" i="63" s="1"/>
  <c r="B283" i="61"/>
  <c r="AO137" i="47"/>
  <c r="S137" i="47"/>
  <c r="E323" i="63" s="1"/>
  <c r="Q137" i="47"/>
  <c r="B510" i="61"/>
  <c r="T137" i="47"/>
  <c r="F323" i="63" s="1"/>
  <c r="A323" i="63"/>
  <c r="B199" i="61"/>
  <c r="Y59" i="47"/>
  <c r="E440" i="63" s="1"/>
  <c r="W59" i="47"/>
  <c r="Z59" i="47"/>
  <c r="F440" i="63" s="1"/>
  <c r="AP59" i="47"/>
  <c r="A440" i="63"/>
  <c r="AO190" i="47"/>
  <c r="Q190" i="47"/>
  <c r="C379" i="63" s="1"/>
  <c r="S190" i="47"/>
  <c r="E379" i="63" s="1"/>
  <c r="T190" i="47"/>
  <c r="F379" i="63" s="1"/>
  <c r="A379" i="63"/>
  <c r="AF104" i="47"/>
  <c r="AE104" i="47"/>
  <c r="AQ104" i="47"/>
  <c r="B380" i="61"/>
  <c r="AC104" i="47"/>
  <c r="D380" i="61" s="1"/>
  <c r="AB104" i="47"/>
  <c r="C380" i="61" s="1"/>
  <c r="AD104" i="47"/>
  <c r="E380" i="61" s="1"/>
  <c r="Z71" i="47"/>
  <c r="F452" i="63" s="1"/>
  <c r="B247" i="61"/>
  <c r="W71" i="47"/>
  <c r="A452" i="63"/>
  <c r="Y71" i="47"/>
  <c r="E452" i="63" s="1"/>
  <c r="AP71" i="47"/>
  <c r="AP110" i="47"/>
  <c r="A491" i="63"/>
  <c r="W110" i="47"/>
  <c r="Y110" i="47"/>
  <c r="E491" i="63" s="1"/>
  <c r="B403" i="61"/>
  <c r="Z110" i="47"/>
  <c r="F491" i="63" s="1"/>
  <c r="M164" i="47"/>
  <c r="K164" i="47"/>
  <c r="C158" i="63" s="1"/>
  <c r="AN164" i="47"/>
  <c r="A158" i="63"/>
  <c r="N164" i="47"/>
  <c r="F158" i="63" s="1"/>
  <c r="AO161" i="47"/>
  <c r="A350" i="63"/>
  <c r="Q161" i="47"/>
  <c r="C350" i="63" s="1"/>
  <c r="S161" i="47"/>
  <c r="E350" i="63" s="1"/>
  <c r="T161" i="47"/>
  <c r="F350" i="63" s="1"/>
  <c r="S188" i="47"/>
  <c r="E377" i="63" s="1"/>
  <c r="T188" i="47"/>
  <c r="F377" i="63" s="1"/>
  <c r="Q188" i="47"/>
  <c r="C377" i="63" s="1"/>
  <c r="A377" i="63"/>
  <c r="AO188" i="47"/>
  <c r="AN124" i="47"/>
  <c r="M124" i="47"/>
  <c r="A118" i="63"/>
  <c r="K124" i="47"/>
  <c r="N124" i="47"/>
  <c r="F118" i="63" s="1"/>
  <c r="B457" i="61"/>
  <c r="S50" i="47"/>
  <c r="E236" i="63" s="1"/>
  <c r="T50" i="47"/>
  <c r="F236" i="63" s="1"/>
  <c r="B162" i="61"/>
  <c r="AO50" i="47"/>
  <c r="A236" i="63"/>
  <c r="Q50" i="47"/>
  <c r="B25" i="61"/>
  <c r="AN16" i="47"/>
  <c r="K16" i="47"/>
  <c r="N16" i="47"/>
  <c r="F10" i="63" s="1"/>
  <c r="M16" i="47"/>
  <c r="A10" i="63"/>
  <c r="L16" i="47"/>
  <c r="J16" i="47"/>
  <c r="AF148" i="47"/>
  <c r="AD148" i="47"/>
  <c r="AC148" i="47"/>
  <c r="AQ148" i="47"/>
  <c r="AE148" i="47"/>
  <c r="AB148" i="47"/>
  <c r="N111" i="47"/>
  <c r="F105" i="63" s="1"/>
  <c r="AN111" i="47"/>
  <c r="A105" i="63"/>
  <c r="K111" i="47"/>
  <c r="B405" i="61"/>
  <c r="M111" i="47"/>
  <c r="AN141" i="47"/>
  <c r="A135" i="63"/>
  <c r="N141" i="47"/>
  <c r="F135" i="63" s="1"/>
  <c r="K141" i="47"/>
  <c r="C135" i="63" s="1"/>
  <c r="M141" i="47"/>
  <c r="AF30" i="47"/>
  <c r="AB30" i="47"/>
  <c r="C84" i="61" s="1"/>
  <c r="AC30" i="47"/>
  <c r="D84" i="61" s="1"/>
  <c r="B84" i="61"/>
  <c r="AE30" i="47"/>
  <c r="AD30" i="47"/>
  <c r="E84" i="61" s="1"/>
  <c r="AQ30" i="47"/>
  <c r="A42" i="63"/>
  <c r="AN48" i="47"/>
  <c r="K48" i="47"/>
  <c r="B153" i="61"/>
  <c r="N48" i="47"/>
  <c r="F42" i="63" s="1"/>
  <c r="M48" i="47"/>
  <c r="Y162" i="47"/>
  <c r="E543" i="63" s="1"/>
  <c r="W162" i="47"/>
  <c r="C543" i="63" s="1"/>
  <c r="Z162" i="47"/>
  <c r="F543" i="63" s="1"/>
  <c r="AP162" i="47"/>
  <c r="A543" i="63"/>
  <c r="AC161" i="47"/>
  <c r="AQ161" i="47"/>
  <c r="AB161" i="47"/>
  <c r="AD161" i="47"/>
  <c r="AE161" i="47"/>
  <c r="AF161" i="47"/>
  <c r="B282" i="61"/>
  <c r="Q80" i="47"/>
  <c r="A266" i="63"/>
  <c r="AO80" i="47"/>
  <c r="T80" i="47"/>
  <c r="F266" i="63" s="1"/>
  <c r="S80" i="47"/>
  <c r="E266" i="63" s="1"/>
  <c r="A500" i="63"/>
  <c r="Y119" i="47"/>
  <c r="E500" i="63" s="1"/>
  <c r="B439" i="61"/>
  <c r="Z119" i="47"/>
  <c r="F500" i="63" s="1"/>
  <c r="W119" i="47"/>
  <c r="AP119" i="47"/>
  <c r="A419" i="63"/>
  <c r="Y38" i="47"/>
  <c r="E419" i="63" s="1"/>
  <c r="AP38" i="47"/>
  <c r="W38" i="47"/>
  <c r="Z38" i="47"/>
  <c r="F419" i="63" s="1"/>
  <c r="B115" i="61"/>
  <c r="A39" i="63"/>
  <c r="AN45" i="47"/>
  <c r="M45" i="47"/>
  <c r="K45" i="47"/>
  <c r="B141" i="61"/>
  <c r="N45" i="47"/>
  <c r="F39" i="63" s="1"/>
  <c r="T125" i="47"/>
  <c r="F311" i="63" s="1"/>
  <c r="Q125" i="47"/>
  <c r="B462" i="61"/>
  <c r="AO125" i="47"/>
  <c r="A311" i="63"/>
  <c r="S125" i="47"/>
  <c r="E311" i="63" s="1"/>
  <c r="AD174" i="47"/>
  <c r="AC174" i="47"/>
  <c r="AQ174" i="47"/>
  <c r="AB174" i="47"/>
  <c r="AF174" i="47"/>
  <c r="AE174" i="47"/>
  <c r="Y175" i="47"/>
  <c r="E556" i="63" s="1"/>
  <c r="Z175" i="47"/>
  <c r="F556" i="63" s="1"/>
  <c r="W175" i="47"/>
  <c r="C556" i="63" s="1"/>
  <c r="AP175" i="47"/>
  <c r="A556" i="63"/>
  <c r="Z167" i="47"/>
  <c r="F548" i="63" s="1"/>
  <c r="AP167" i="47"/>
  <c r="A548" i="63"/>
  <c r="W167" i="47"/>
  <c r="C548" i="63" s="1"/>
  <c r="Y167" i="47"/>
  <c r="E548" i="63" s="1"/>
  <c r="K194" i="47"/>
  <c r="C188" i="63" s="1"/>
  <c r="AN194" i="47"/>
  <c r="M194" i="47"/>
  <c r="A188" i="63"/>
  <c r="N194" i="47"/>
  <c r="F188" i="63" s="1"/>
  <c r="AD53" i="47"/>
  <c r="E176" i="61" s="1"/>
  <c r="AC53" i="47"/>
  <c r="D176" i="61" s="1"/>
  <c r="AE53" i="47"/>
  <c r="AF53" i="47"/>
  <c r="AQ53" i="47"/>
  <c r="AB53" i="47"/>
  <c r="C176" i="61" s="1"/>
  <c r="B176" i="61"/>
  <c r="A12" i="63"/>
  <c r="N18" i="47"/>
  <c r="F12" i="63" s="1"/>
  <c r="AN18" i="47"/>
  <c r="B33" i="61"/>
  <c r="K18" i="47"/>
  <c r="M18" i="47"/>
  <c r="L18" i="47"/>
  <c r="J18" i="47"/>
  <c r="A313" i="63"/>
  <c r="T127" i="47"/>
  <c r="F313" i="63" s="1"/>
  <c r="S127" i="47"/>
  <c r="E313" i="63" s="1"/>
  <c r="B470" i="61"/>
  <c r="Q127" i="47"/>
  <c r="AO127" i="47"/>
  <c r="AB120" i="47"/>
  <c r="C444" i="61" s="1"/>
  <c r="AQ120" i="47"/>
  <c r="B444" i="61"/>
  <c r="AC120" i="47"/>
  <c r="D444" i="61" s="1"/>
  <c r="AD120" i="47"/>
  <c r="E444" i="61" s="1"/>
  <c r="AF120" i="47"/>
  <c r="AE120" i="47"/>
  <c r="A242" i="63"/>
  <c r="AO56" i="47"/>
  <c r="Q56" i="47"/>
  <c r="B186" i="61"/>
  <c r="S56" i="47"/>
  <c r="E242" i="63" s="1"/>
  <c r="T56" i="47"/>
  <c r="F242" i="63" s="1"/>
  <c r="K144" i="47"/>
  <c r="C138" i="63" s="1"/>
  <c r="M144" i="47"/>
  <c r="A138" i="63"/>
  <c r="N144" i="47"/>
  <c r="F138" i="63" s="1"/>
  <c r="AN144" i="47"/>
  <c r="AD79" i="47"/>
  <c r="E280" i="61" s="1"/>
  <c r="B280" i="61"/>
  <c r="AC79" i="47"/>
  <c r="D280" i="61" s="1"/>
  <c r="AQ79" i="47"/>
  <c r="AB79" i="47"/>
  <c r="C280" i="61" s="1"/>
  <c r="AE79" i="47"/>
  <c r="AF79" i="47"/>
  <c r="K166" i="47"/>
  <c r="C160" i="63" s="1"/>
  <c r="M166" i="47"/>
  <c r="N166" i="47"/>
  <c r="F160" i="63" s="1"/>
  <c r="A160" i="63"/>
  <c r="AN166" i="47"/>
  <c r="M41" i="47"/>
  <c r="N41" i="47"/>
  <c r="F35" i="63" s="1"/>
  <c r="K41" i="47"/>
  <c r="AN41" i="47"/>
  <c r="B125" i="61"/>
  <c r="A35" i="63"/>
  <c r="AF149" i="47"/>
  <c r="AQ149" i="47"/>
  <c r="AB149" i="47"/>
  <c r="AC149" i="47"/>
  <c r="AE149" i="47"/>
  <c r="AD149" i="47"/>
  <c r="AD87" i="47"/>
  <c r="E312" i="61" s="1"/>
  <c r="B312" i="61"/>
  <c r="AC87" i="47"/>
  <c r="D312" i="61" s="1"/>
  <c r="AQ87" i="47"/>
  <c r="AE87" i="47"/>
  <c r="AB87" i="47"/>
  <c r="C312" i="61" s="1"/>
  <c r="AF87" i="47"/>
  <c r="Q149" i="47"/>
  <c r="C338" i="63" s="1"/>
  <c r="A338" i="63"/>
  <c r="AO149" i="47"/>
  <c r="S149" i="47"/>
  <c r="E338" i="63" s="1"/>
  <c r="T149" i="47"/>
  <c r="F338" i="63" s="1"/>
  <c r="AE108" i="47"/>
  <c r="AQ108" i="47"/>
  <c r="AD108" i="47"/>
  <c r="E396" i="61" s="1"/>
  <c r="AF108" i="47"/>
  <c r="B396" i="61"/>
  <c r="AC108" i="47"/>
  <c r="D396" i="61" s="1"/>
  <c r="AB108" i="47"/>
  <c r="C396" i="61" s="1"/>
  <c r="AB155" i="47"/>
  <c r="AC155" i="47"/>
  <c r="AF155" i="47"/>
  <c r="AE155" i="47"/>
  <c r="AD155" i="47"/>
  <c r="AQ155" i="47"/>
  <c r="AQ165" i="47"/>
  <c r="AE165" i="47"/>
  <c r="AB165" i="47"/>
  <c r="AD165" i="47"/>
  <c r="AC165" i="47"/>
  <c r="AF165" i="47"/>
  <c r="K153" i="47"/>
  <c r="C147" i="63" s="1"/>
  <c r="AN153" i="47"/>
  <c r="N153" i="47"/>
  <c r="F147" i="63" s="1"/>
  <c r="A147" i="63"/>
  <c r="M153" i="47"/>
  <c r="A566" i="63"/>
  <c r="W185" i="47"/>
  <c r="C566" i="63" s="1"/>
  <c r="Y185" i="47"/>
  <c r="E566" i="63" s="1"/>
  <c r="Z185" i="47"/>
  <c r="F566" i="63" s="1"/>
  <c r="AP185" i="47"/>
  <c r="A116" i="63"/>
  <c r="N122" i="47"/>
  <c r="F116" i="63" s="1"/>
  <c r="B449" i="61"/>
  <c r="K122" i="47"/>
  <c r="M122" i="47"/>
  <c r="AN122" i="47"/>
  <c r="N110" i="47"/>
  <c r="F104" i="63" s="1"/>
  <c r="AN110" i="47"/>
  <c r="K110" i="47"/>
  <c r="M110" i="47"/>
  <c r="A104" i="63"/>
  <c r="B401" i="61"/>
  <c r="M75" i="47"/>
  <c r="B261" i="61"/>
  <c r="N75" i="47"/>
  <c r="F69" i="63" s="1"/>
  <c r="AN75" i="47"/>
  <c r="A69" i="63"/>
  <c r="K75" i="47"/>
  <c r="AB173" i="47"/>
  <c r="AE173" i="47"/>
  <c r="AC173" i="47"/>
  <c r="AQ173" i="47"/>
  <c r="AD173" i="47"/>
  <c r="AF173" i="47"/>
  <c r="T170" i="47"/>
  <c r="F359" i="63" s="1"/>
  <c r="Q170" i="47"/>
  <c r="C359" i="63" s="1"/>
  <c r="A359" i="63"/>
  <c r="S170" i="47"/>
  <c r="E359" i="63" s="1"/>
  <c r="AO170" i="47"/>
  <c r="M68" i="47"/>
  <c r="AN68" i="47"/>
  <c r="B233" i="61"/>
  <c r="A62" i="63"/>
  <c r="K68" i="47"/>
  <c r="N68" i="47"/>
  <c r="F62" i="63" s="1"/>
  <c r="AN195" i="47"/>
  <c r="N195" i="47"/>
  <c r="F189" i="63" s="1"/>
  <c r="K195" i="47"/>
  <c r="C189" i="63" s="1"/>
  <c r="A189" i="63"/>
  <c r="M195" i="47"/>
  <c r="A363" i="63"/>
  <c r="T174" i="47"/>
  <c r="F363" i="63" s="1"/>
  <c r="AO174" i="47"/>
  <c r="S174" i="47"/>
  <c r="E363" i="63" s="1"/>
  <c r="Q174" i="47"/>
  <c r="C363" i="63" s="1"/>
  <c r="M198" i="47"/>
  <c r="K198" i="47"/>
  <c r="C192" i="63" s="1"/>
  <c r="AN198" i="47"/>
  <c r="A192" i="63"/>
  <c r="N198" i="47"/>
  <c r="F192" i="63" s="1"/>
  <c r="T114" i="47"/>
  <c r="F300" i="63" s="1"/>
  <c r="S114" i="47"/>
  <c r="E300" i="63" s="1"/>
  <c r="A300" i="63"/>
  <c r="B418" i="61"/>
  <c r="Q114" i="47"/>
  <c r="AO114" i="47"/>
  <c r="W196" i="47"/>
  <c r="C577" i="63" s="1"/>
  <c r="Z196" i="47"/>
  <c r="F577" i="63" s="1"/>
  <c r="A577" i="63"/>
  <c r="Y196" i="47"/>
  <c r="E577" i="63" s="1"/>
  <c r="AP196" i="47"/>
  <c r="AB24" i="47"/>
  <c r="C60" i="61" s="1"/>
  <c r="B60" i="61"/>
  <c r="AE24" i="47"/>
  <c r="AQ24" i="47"/>
  <c r="AD24" i="47"/>
  <c r="E60" i="61" s="1"/>
  <c r="AC24" i="47"/>
  <c r="D60" i="61" s="1"/>
  <c r="AF24" i="47"/>
  <c r="AO151" i="47"/>
  <c r="T151" i="47"/>
  <c r="F340" i="63" s="1"/>
  <c r="S151" i="47"/>
  <c r="E340" i="63" s="1"/>
  <c r="Q151" i="47"/>
  <c r="C340" i="63" s="1"/>
  <c r="A340" i="63"/>
  <c r="B447" i="61"/>
  <c r="W121" i="47"/>
  <c r="AP121" i="47"/>
  <c r="Z121" i="47"/>
  <c r="F502" i="63" s="1"/>
  <c r="A502" i="63"/>
  <c r="Y121" i="47"/>
  <c r="E502" i="63" s="1"/>
  <c r="B99" i="61"/>
  <c r="Z34" i="47"/>
  <c r="F415" i="63" s="1"/>
  <c r="W34" i="47"/>
  <c r="Y34" i="47"/>
  <c r="E415" i="63" s="1"/>
  <c r="A415" i="63"/>
  <c r="AP34" i="47"/>
  <c r="AN94" i="47"/>
  <c r="K94" i="47"/>
  <c r="M94" i="47"/>
  <c r="A88" i="63"/>
  <c r="B337" i="61"/>
  <c r="N94" i="47"/>
  <c r="F88" i="63" s="1"/>
  <c r="B491" i="61"/>
  <c r="Z132" i="47"/>
  <c r="F513" i="63" s="1"/>
  <c r="AP132" i="47"/>
  <c r="W132" i="47"/>
  <c r="Y132" i="47"/>
  <c r="E513" i="63" s="1"/>
  <c r="A513" i="63"/>
  <c r="A535" i="63"/>
  <c r="W154" i="47"/>
  <c r="C535" i="63" s="1"/>
  <c r="Z154" i="47"/>
  <c r="F535" i="63" s="1"/>
  <c r="Y154" i="47"/>
  <c r="E535" i="63" s="1"/>
  <c r="AP154" i="47"/>
  <c r="Y76" i="47"/>
  <c r="E457" i="63" s="1"/>
  <c r="Z76" i="47"/>
  <c r="F457" i="63" s="1"/>
  <c r="AP76" i="47"/>
  <c r="W76" i="47"/>
  <c r="A457" i="63"/>
  <c r="B267" i="61"/>
  <c r="Q73" i="47"/>
  <c r="A259" i="63"/>
  <c r="S73" i="47"/>
  <c r="E259" i="63" s="1"/>
  <c r="AO73" i="47"/>
  <c r="T73" i="47"/>
  <c r="F259" i="63" s="1"/>
  <c r="B254" i="61"/>
  <c r="AF119" i="47"/>
  <c r="AD119" i="47"/>
  <c r="E440" i="61" s="1"/>
  <c r="B440" i="61"/>
  <c r="AE119" i="47"/>
  <c r="AQ119" i="47"/>
  <c r="AB119" i="47"/>
  <c r="C440" i="61" s="1"/>
  <c r="AC119" i="47"/>
  <c r="D440" i="61" s="1"/>
  <c r="M62" i="47"/>
  <c r="B209" i="61"/>
  <c r="A56" i="63"/>
  <c r="N62" i="47"/>
  <c r="F56" i="63" s="1"/>
  <c r="K62" i="47"/>
  <c r="AN62" i="47"/>
  <c r="Q147" i="47"/>
  <c r="C336" i="63" s="1"/>
  <c r="S147" i="47"/>
  <c r="E336" i="63" s="1"/>
  <c r="AO147" i="47"/>
  <c r="A336" i="63"/>
  <c r="T147" i="47"/>
  <c r="F336" i="63" s="1"/>
  <c r="B203" i="61"/>
  <c r="A441" i="63"/>
  <c r="Z60" i="47"/>
  <c r="F441" i="63" s="1"/>
  <c r="AP60" i="47"/>
  <c r="Y60" i="47"/>
  <c r="E441" i="63" s="1"/>
  <c r="W60" i="47"/>
  <c r="Z182" i="47"/>
  <c r="F563" i="63" s="1"/>
  <c r="A563" i="63"/>
  <c r="AP182" i="47"/>
  <c r="Y182" i="47"/>
  <c r="E563" i="63" s="1"/>
  <c r="W182" i="47"/>
  <c r="C563" i="63" s="1"/>
  <c r="Q179" i="47"/>
  <c r="C368" i="63" s="1"/>
  <c r="T179" i="47"/>
  <c r="F368" i="63" s="1"/>
  <c r="S179" i="47"/>
  <c r="E368" i="63" s="1"/>
  <c r="A368" i="63"/>
  <c r="AO179" i="47"/>
  <c r="A84" i="63"/>
  <c r="B321" i="61"/>
  <c r="N90" i="47"/>
  <c r="F84" i="63" s="1"/>
  <c r="K90" i="47"/>
  <c r="M90" i="47"/>
  <c r="AN90" i="47"/>
  <c r="AQ139" i="47"/>
  <c r="AE139" i="47"/>
  <c r="AC139" i="47"/>
  <c r="AF139" i="47"/>
  <c r="AB139" i="47"/>
  <c r="AD139" i="47"/>
  <c r="B218" i="61"/>
  <c r="T64" i="47"/>
  <c r="F250" i="63" s="1"/>
  <c r="Q64" i="47"/>
  <c r="S64" i="47"/>
  <c r="E250" i="63" s="1"/>
  <c r="A250" i="63"/>
  <c r="AO64" i="47"/>
  <c r="B334" i="61"/>
  <c r="Q93" i="47"/>
  <c r="T93" i="47"/>
  <c r="F279" i="63" s="1"/>
  <c r="A279" i="63"/>
  <c r="S93" i="47"/>
  <c r="E279" i="63" s="1"/>
  <c r="AO93" i="47"/>
  <c r="AB106" i="47"/>
  <c r="C388" i="61" s="1"/>
  <c r="AD106" i="47"/>
  <c r="E388" i="61" s="1"/>
  <c r="AE106" i="47"/>
  <c r="AF106" i="47"/>
  <c r="AQ106" i="47"/>
  <c r="B388" i="61"/>
  <c r="AC106" i="47"/>
  <c r="D388" i="61" s="1"/>
  <c r="W124" i="47"/>
  <c r="B459" i="61"/>
  <c r="A505" i="63"/>
  <c r="AP124" i="47"/>
  <c r="Z124" i="47"/>
  <c r="F505" i="63" s="1"/>
  <c r="Y124" i="47"/>
  <c r="E505" i="63" s="1"/>
  <c r="Z163" i="47"/>
  <c r="F544" i="63" s="1"/>
  <c r="W163" i="47"/>
  <c r="C544" i="63" s="1"/>
  <c r="AP163" i="47"/>
  <c r="A544" i="63"/>
  <c r="Y163" i="47"/>
  <c r="E544" i="63" s="1"/>
  <c r="S152" i="47"/>
  <c r="E341" i="63" s="1"/>
  <c r="AO152" i="47"/>
  <c r="A341" i="63"/>
  <c r="Q152" i="47"/>
  <c r="C341" i="63" s="1"/>
  <c r="T152" i="47"/>
  <c r="F341" i="63" s="1"/>
  <c r="AC178" i="47"/>
  <c r="AQ178" i="47"/>
  <c r="AF178" i="47"/>
  <c r="AD178" i="47"/>
  <c r="AE178" i="47"/>
  <c r="AB178" i="47"/>
  <c r="Y64" i="47"/>
  <c r="E445" i="63" s="1"/>
  <c r="AP64" i="47"/>
  <c r="Z64" i="47"/>
  <c r="F445" i="63" s="1"/>
  <c r="W64" i="47"/>
  <c r="B219" i="61"/>
  <c r="A445" i="63"/>
  <c r="AB151" i="47"/>
  <c r="AQ151" i="47"/>
  <c r="AF151" i="47"/>
  <c r="AD151" i="47"/>
  <c r="AC151" i="47"/>
  <c r="AE151" i="47"/>
  <c r="N202" i="47"/>
  <c r="F196" i="63" s="1"/>
  <c r="A196" i="63"/>
  <c r="M202" i="47"/>
  <c r="K202" i="47"/>
  <c r="C196" i="63" s="1"/>
  <c r="AN202" i="47"/>
  <c r="A425" i="63"/>
  <c r="Z44" i="47"/>
  <c r="F425" i="63" s="1"/>
  <c r="Y44" i="47"/>
  <c r="E425" i="63" s="1"/>
  <c r="AP44" i="47"/>
  <c r="B139" i="61"/>
  <c r="W44" i="47"/>
  <c r="K34" i="47"/>
  <c r="N34" i="47"/>
  <c r="F28" i="63" s="1"/>
  <c r="B97" i="61"/>
  <c r="A28" i="63"/>
  <c r="M34" i="47"/>
  <c r="AN34" i="47"/>
  <c r="AD132" i="47"/>
  <c r="E492" i="61" s="1"/>
  <c r="AQ132" i="47"/>
  <c r="AB132" i="47"/>
  <c r="C492" i="61" s="1"/>
  <c r="B492" i="61"/>
  <c r="AF132" i="47"/>
  <c r="AE132" i="47"/>
  <c r="AC132" i="47"/>
  <c r="D492" i="61" s="1"/>
  <c r="N191" i="47"/>
  <c r="F185" i="63" s="1"/>
  <c r="AN191" i="47"/>
  <c r="K191" i="47"/>
  <c r="C185" i="63" s="1"/>
  <c r="M191" i="47"/>
  <c r="A185" i="63"/>
  <c r="AP106" i="47"/>
  <c r="Y106" i="47"/>
  <c r="E487" i="63" s="1"/>
  <c r="A487" i="63"/>
  <c r="B387" i="61"/>
  <c r="W106" i="47"/>
  <c r="Z106" i="47"/>
  <c r="F487" i="63" s="1"/>
  <c r="Y111" i="47"/>
  <c r="E492" i="63" s="1"/>
  <c r="AP111" i="47"/>
  <c r="A492" i="63"/>
  <c r="B407" i="61"/>
  <c r="Z111" i="47"/>
  <c r="F492" i="63" s="1"/>
  <c r="W111" i="47"/>
  <c r="B302" i="61"/>
  <c r="AO85" i="47"/>
  <c r="A271" i="63"/>
  <c r="Q85" i="47"/>
  <c r="S85" i="47"/>
  <c r="E271" i="63" s="1"/>
  <c r="T85" i="47"/>
  <c r="F271" i="63" s="1"/>
  <c r="Z46" i="47"/>
  <c r="F427" i="63" s="1"/>
  <c r="A427" i="63"/>
  <c r="B147" i="61"/>
  <c r="AP46" i="47"/>
  <c r="W46" i="47"/>
  <c r="Y46" i="47"/>
  <c r="E427" i="63" s="1"/>
  <c r="AC31" i="47"/>
  <c r="D88" i="61" s="1"/>
  <c r="AE31" i="47"/>
  <c r="AB31" i="47"/>
  <c r="C88" i="61" s="1"/>
  <c r="AD31" i="47"/>
  <c r="E88" i="61" s="1"/>
  <c r="B88" i="61"/>
  <c r="AQ31" i="47"/>
  <c r="AF31" i="47"/>
  <c r="AF59" i="47"/>
  <c r="B200" i="61"/>
  <c r="AD59" i="47"/>
  <c r="E200" i="61" s="1"/>
  <c r="AE59" i="47"/>
  <c r="AC59" i="47"/>
  <c r="D200" i="61" s="1"/>
  <c r="AQ59" i="47"/>
  <c r="AB59" i="47"/>
  <c r="C200" i="61" s="1"/>
  <c r="Z50" i="47"/>
  <c r="F431" i="63" s="1"/>
  <c r="Y50" i="47"/>
  <c r="E431" i="63" s="1"/>
  <c r="AP50" i="47"/>
  <c r="W50" i="47"/>
  <c r="A431" i="63"/>
  <c r="B163" i="61"/>
  <c r="W41" i="47"/>
  <c r="Z41" i="47"/>
  <c r="F422" i="63" s="1"/>
  <c r="Y41" i="47"/>
  <c r="E422" i="63" s="1"/>
  <c r="AP41" i="47"/>
  <c r="A422" i="63"/>
  <c r="B127" i="61"/>
  <c r="B124" i="61"/>
  <c r="AC40" i="47"/>
  <c r="D124" i="61" s="1"/>
  <c r="AF40" i="47"/>
  <c r="AD40" i="47"/>
  <c r="E124" i="61" s="1"/>
  <c r="AE40" i="47"/>
  <c r="AB40" i="47"/>
  <c r="C124" i="61" s="1"/>
  <c r="AQ40" i="47"/>
  <c r="AF33" i="47"/>
  <c r="AC33" i="47"/>
  <c r="D96" i="61" s="1"/>
  <c r="AQ33" i="47"/>
  <c r="AB33" i="47"/>
  <c r="C96" i="61" s="1"/>
  <c r="AD33" i="47"/>
  <c r="E96" i="61" s="1"/>
  <c r="AE33" i="47"/>
  <c r="B96" i="61"/>
  <c r="Y191" i="47"/>
  <c r="E572" i="63" s="1"/>
  <c r="Z191" i="47"/>
  <c r="F572" i="63" s="1"/>
  <c r="AP191" i="47"/>
  <c r="A572" i="63"/>
  <c r="W191" i="47"/>
  <c r="C572" i="63" s="1"/>
  <c r="AD101" i="47"/>
  <c r="E368" i="61" s="1"/>
  <c r="B368" i="61"/>
  <c r="AF101" i="47"/>
  <c r="AQ101" i="47"/>
  <c r="AC101" i="47"/>
  <c r="D368" i="61" s="1"/>
  <c r="AE101" i="47"/>
  <c r="AB101" i="47"/>
  <c r="C368" i="61" s="1"/>
  <c r="AO115" i="47"/>
  <c r="Q115" i="47"/>
  <c r="A301" i="63"/>
  <c r="S115" i="47"/>
  <c r="E301" i="63" s="1"/>
  <c r="T115" i="47"/>
  <c r="F301" i="63" s="1"/>
  <c r="B422" i="61"/>
  <c r="AO46" i="47"/>
  <c r="S46" i="47"/>
  <c r="E232" i="63" s="1"/>
  <c r="A232" i="63"/>
  <c r="B146" i="61"/>
  <c r="Q46" i="47"/>
  <c r="T46" i="47"/>
  <c r="F232" i="63" s="1"/>
  <c r="AC159" i="47"/>
  <c r="AE159" i="47"/>
  <c r="AD159" i="47"/>
  <c r="AB159" i="47"/>
  <c r="AQ159" i="47"/>
  <c r="AF159" i="47"/>
  <c r="AE175" i="47"/>
  <c r="AF175" i="47"/>
  <c r="AD175" i="47"/>
  <c r="AQ175" i="47"/>
  <c r="AC175" i="47"/>
  <c r="AB175" i="47"/>
  <c r="B361" i="61"/>
  <c r="N100" i="47"/>
  <c r="F94" i="63" s="1"/>
  <c r="AN100" i="47"/>
  <c r="A94" i="63"/>
  <c r="K100" i="47"/>
  <c r="M100" i="47"/>
  <c r="A41" i="63"/>
  <c r="K47" i="47"/>
  <c r="AN47" i="47"/>
  <c r="M47" i="47"/>
  <c r="B149" i="61"/>
  <c r="N47" i="47"/>
  <c r="F41" i="63" s="1"/>
  <c r="AP96" i="47"/>
  <c r="B347" i="61"/>
  <c r="Y96" i="47"/>
  <c r="E477" i="63" s="1"/>
  <c r="Z96" i="47"/>
  <c r="F477" i="63" s="1"/>
  <c r="W96" i="47"/>
  <c r="A477" i="63"/>
  <c r="Q196" i="47"/>
  <c r="C385" i="63" s="1"/>
  <c r="A385" i="63"/>
  <c r="T196" i="47"/>
  <c r="F385" i="63" s="1"/>
  <c r="S196" i="47"/>
  <c r="E385" i="63" s="1"/>
  <c r="AO196" i="47"/>
  <c r="A564" i="63"/>
  <c r="Z183" i="47"/>
  <c r="F564" i="63" s="1"/>
  <c r="AP183" i="47"/>
  <c r="Y183" i="47"/>
  <c r="E564" i="63" s="1"/>
  <c r="W183" i="47"/>
  <c r="C564" i="63" s="1"/>
  <c r="B241" i="61"/>
  <c r="A64" i="63"/>
  <c r="N70" i="47"/>
  <c r="F64" i="63" s="1"/>
  <c r="AN70" i="47"/>
  <c r="K70" i="47"/>
  <c r="M70" i="47"/>
  <c r="W27" i="47"/>
  <c r="B71" i="61"/>
  <c r="AP27" i="47"/>
  <c r="Z27" i="47"/>
  <c r="F408" i="63" s="1"/>
  <c r="Y27" i="47"/>
  <c r="E408" i="63" s="1"/>
  <c r="A408" i="63"/>
  <c r="A70" i="63"/>
  <c r="B265" i="61"/>
  <c r="K76" i="47"/>
  <c r="M76" i="47"/>
  <c r="N76" i="47"/>
  <c r="F70" i="63" s="1"/>
  <c r="AN76" i="47"/>
  <c r="AO201" i="47"/>
  <c r="Q201" i="47"/>
  <c r="C390" i="63" s="1"/>
  <c r="S201" i="47"/>
  <c r="E390" i="63" s="1"/>
  <c r="T201" i="47"/>
  <c r="F390" i="63" s="1"/>
  <c r="A390" i="63"/>
  <c r="Q81" i="47"/>
  <c r="T81" i="47"/>
  <c r="F267" i="63" s="1"/>
  <c r="A267" i="63"/>
  <c r="B286" i="61"/>
  <c r="S81" i="47"/>
  <c r="E267" i="63" s="1"/>
  <c r="AO81" i="47"/>
  <c r="N52" i="47"/>
  <c r="F46" i="63" s="1"/>
  <c r="M52" i="47"/>
  <c r="B169" i="61"/>
  <c r="A46" i="63"/>
  <c r="K52" i="47"/>
  <c r="AN52" i="47"/>
  <c r="B378" i="61"/>
  <c r="Q104" i="47"/>
  <c r="AO104" i="47"/>
  <c r="S104" i="47"/>
  <c r="E290" i="63" s="1"/>
  <c r="T104" i="47"/>
  <c r="F290" i="63" s="1"/>
  <c r="A290" i="63"/>
  <c r="Q16" i="47"/>
  <c r="S16" i="47"/>
  <c r="E202" i="63" s="1"/>
  <c r="AO16" i="47"/>
  <c r="B26" i="61"/>
  <c r="T16" i="47"/>
  <c r="F202" i="63" s="1"/>
  <c r="A202" i="63"/>
  <c r="R16" i="47"/>
  <c r="P16" i="47"/>
  <c r="AQ116" i="47"/>
  <c r="AE116" i="47"/>
  <c r="AD116" i="47"/>
  <c r="E428" i="61" s="1"/>
  <c r="AC116" i="47"/>
  <c r="D428" i="61" s="1"/>
  <c r="B428" i="61"/>
  <c r="AB116" i="47"/>
  <c r="C428" i="61" s="1"/>
  <c r="AF116" i="47"/>
  <c r="AF96" i="47"/>
  <c r="AC96" i="47"/>
  <c r="D348" i="61" s="1"/>
  <c r="AE96" i="47"/>
  <c r="B348" i="61"/>
  <c r="AD96" i="47"/>
  <c r="E348" i="61" s="1"/>
  <c r="AB96" i="47"/>
  <c r="C348" i="61" s="1"/>
  <c r="AQ96" i="47"/>
  <c r="B500" i="61"/>
  <c r="AC134" i="47"/>
  <c r="D500" i="61" s="1"/>
  <c r="AQ134" i="47"/>
  <c r="AF134" i="47"/>
  <c r="AB134" i="47"/>
  <c r="C500" i="61" s="1"/>
  <c r="AE134" i="47"/>
  <c r="AD134" i="47"/>
  <c r="E500" i="61" s="1"/>
  <c r="S38" i="47"/>
  <c r="E224" i="63" s="1"/>
  <c r="B114" i="61"/>
  <c r="AO38" i="47"/>
  <c r="Q38" i="47"/>
  <c r="T38" i="47"/>
  <c r="F224" i="63" s="1"/>
  <c r="A224" i="63"/>
  <c r="N78" i="47"/>
  <c r="F72" i="63" s="1"/>
  <c r="K78" i="47"/>
  <c r="A72" i="63"/>
  <c r="B273" i="61"/>
  <c r="M78" i="47"/>
  <c r="AN78" i="47"/>
  <c r="AN142" i="47"/>
  <c r="M142" i="47"/>
  <c r="K142" i="47"/>
  <c r="C136" i="63" s="1"/>
  <c r="N142" i="47"/>
  <c r="F136" i="63" s="1"/>
  <c r="A136" i="63"/>
  <c r="AE162" i="47"/>
  <c r="AQ162" i="47"/>
  <c r="AC162" i="47"/>
  <c r="AD162" i="47"/>
  <c r="AB162" i="47"/>
  <c r="AF162" i="47"/>
  <c r="Z142" i="47"/>
  <c r="F523" i="63" s="1"/>
  <c r="Y142" i="47"/>
  <c r="E523" i="63" s="1"/>
  <c r="W142" i="47"/>
  <c r="C523" i="63" s="1"/>
  <c r="A523" i="63"/>
  <c r="AP142" i="47"/>
  <c r="Q194" i="47"/>
  <c r="C383" i="63" s="1"/>
  <c r="S194" i="47"/>
  <c r="E383" i="63" s="1"/>
  <c r="T194" i="47"/>
  <c r="F383" i="63" s="1"/>
  <c r="A383" i="63"/>
  <c r="AO194" i="47"/>
  <c r="S99" i="47"/>
  <c r="E285" i="63" s="1"/>
  <c r="T99" i="47"/>
  <c r="F285" i="63" s="1"/>
  <c r="B358" i="61"/>
  <c r="AO99" i="47"/>
  <c r="A285" i="63"/>
  <c r="Q99" i="47"/>
  <c r="Q167" i="47"/>
  <c r="C356" i="63" s="1"/>
  <c r="A356" i="63"/>
  <c r="AO167" i="47"/>
  <c r="T167" i="47"/>
  <c r="F356" i="63" s="1"/>
  <c r="S167" i="47"/>
  <c r="E356" i="63" s="1"/>
  <c r="M186" i="47"/>
  <c r="K186" i="47"/>
  <c r="C180" i="63" s="1"/>
  <c r="N186" i="47"/>
  <c r="F180" i="63" s="1"/>
  <c r="A180" i="63"/>
  <c r="AN186" i="47"/>
  <c r="B21" i="61"/>
  <c r="K15" i="47"/>
  <c r="M15" i="47"/>
  <c r="AN15" i="47"/>
  <c r="A9" i="63"/>
  <c r="N15" i="47"/>
  <c r="F9" i="63" s="1"/>
  <c r="AN14" i="47"/>
  <c r="J15" i="47"/>
  <c r="L15" i="47"/>
  <c r="B106" i="61"/>
  <c r="A222" i="63"/>
  <c r="AO36" i="47"/>
  <c r="S36" i="47"/>
  <c r="E222" i="63" s="1"/>
  <c r="T36" i="47"/>
  <c r="F222" i="63" s="1"/>
  <c r="Q36" i="47"/>
  <c r="AD66" i="47"/>
  <c r="E228" i="61" s="1"/>
  <c r="AQ66" i="47"/>
  <c r="AF66" i="47"/>
  <c r="AC66" i="47"/>
  <c r="D228" i="61" s="1"/>
  <c r="B228" i="61"/>
  <c r="AE66" i="47"/>
  <c r="AB66" i="47"/>
  <c r="C228" i="61" s="1"/>
  <c r="Z78" i="47"/>
  <c r="F459" i="63" s="1"/>
  <c r="B275" i="61"/>
  <c r="W78" i="47"/>
  <c r="Y78" i="47"/>
  <c r="E459" i="63" s="1"/>
  <c r="A459" i="63"/>
  <c r="AP78" i="47"/>
  <c r="A420" i="63"/>
  <c r="B119" i="61"/>
  <c r="Y39" i="47"/>
  <c r="E420" i="63" s="1"/>
  <c r="Z39" i="47"/>
  <c r="F420" i="63" s="1"/>
  <c r="AP39" i="47"/>
  <c r="W39" i="47"/>
  <c r="B431" i="61"/>
  <c r="W117" i="47"/>
  <c r="Z117" i="47"/>
  <c r="F498" i="63" s="1"/>
  <c r="A498" i="63"/>
  <c r="Y117" i="47"/>
  <c r="E498" i="63" s="1"/>
  <c r="AP117" i="47"/>
  <c r="K148" i="47"/>
  <c r="C142" i="63" s="1"/>
  <c r="AN148" i="47"/>
  <c r="A142" i="63"/>
  <c r="N148" i="47"/>
  <c r="F142" i="63" s="1"/>
  <c r="M148" i="47"/>
  <c r="AN95" i="47"/>
  <c r="A89" i="63"/>
  <c r="N95" i="47"/>
  <c r="F89" i="63" s="1"/>
  <c r="M95" i="47"/>
  <c r="B341" i="61"/>
  <c r="K95" i="47"/>
  <c r="AE168" i="47"/>
  <c r="AF168" i="47"/>
  <c r="AB168" i="47"/>
  <c r="AC168" i="47"/>
  <c r="AD168" i="47"/>
  <c r="AQ168" i="47"/>
  <c r="Q124" i="47"/>
  <c r="B458" i="61"/>
  <c r="S124" i="47"/>
  <c r="E310" i="63" s="1"/>
  <c r="T124" i="47"/>
  <c r="F310" i="63" s="1"/>
  <c r="AO124" i="47"/>
  <c r="A310" i="63"/>
  <c r="AC82" i="47"/>
  <c r="D292" i="61" s="1"/>
  <c r="AF82" i="47"/>
  <c r="AQ82" i="47"/>
  <c r="AB82" i="47"/>
  <c r="C292" i="61" s="1"/>
  <c r="AE82" i="47"/>
  <c r="AD82" i="47"/>
  <c r="E292" i="61" s="1"/>
  <c r="B292" i="61"/>
  <c r="B409" i="61"/>
  <c r="K112" i="47"/>
  <c r="AN112" i="47"/>
  <c r="A106" i="63"/>
  <c r="N112" i="47"/>
  <c r="F106" i="63" s="1"/>
  <c r="M112" i="47"/>
  <c r="AB50" i="47"/>
  <c r="C164" i="61" s="1"/>
  <c r="AE50" i="47"/>
  <c r="AF50" i="47"/>
  <c r="AD50" i="47"/>
  <c r="E164" i="61" s="1"/>
  <c r="AQ50" i="47"/>
  <c r="AC50" i="47"/>
  <c r="D164" i="61" s="1"/>
  <c r="B164" i="61"/>
  <c r="Q52" i="47"/>
  <c r="A238" i="63"/>
  <c r="B170" i="61"/>
  <c r="AO52" i="47"/>
  <c r="T52" i="47"/>
  <c r="F238" i="63" s="1"/>
  <c r="S52" i="47"/>
  <c r="E238" i="63" s="1"/>
  <c r="K72" i="47"/>
  <c r="B249" i="61"/>
  <c r="A66" i="63"/>
  <c r="AN72" i="47"/>
  <c r="M72" i="47"/>
  <c r="N72" i="47"/>
  <c r="F66" i="63" s="1"/>
  <c r="Y92" i="47"/>
  <c r="E473" i="63" s="1"/>
  <c r="AP92" i="47"/>
  <c r="B331" i="61"/>
  <c r="Z92" i="47"/>
  <c r="F473" i="63" s="1"/>
  <c r="A473" i="63"/>
  <c r="W92" i="47"/>
  <c r="T186" i="47"/>
  <c r="F375" i="63" s="1"/>
  <c r="Q186" i="47"/>
  <c r="C375" i="63" s="1"/>
  <c r="AO186" i="47"/>
  <c r="A375" i="63"/>
  <c r="S186" i="47"/>
  <c r="E375" i="63" s="1"/>
  <c r="Y94" i="47"/>
  <c r="E475" i="63" s="1"/>
  <c r="A475" i="63"/>
  <c r="AP94" i="47"/>
  <c r="Z94" i="47"/>
  <c r="F475" i="63" s="1"/>
  <c r="W94" i="47"/>
  <c r="B339" i="61"/>
  <c r="W156" i="47"/>
  <c r="C537" i="63" s="1"/>
  <c r="AP156" i="47"/>
  <c r="A537" i="63"/>
  <c r="Y156" i="47"/>
  <c r="E537" i="63" s="1"/>
  <c r="Z156" i="47"/>
  <c r="F537" i="63" s="1"/>
  <c r="B320" i="61"/>
  <c r="AF89" i="47"/>
  <c r="AC89" i="47"/>
  <c r="D320" i="61" s="1"/>
  <c r="AD89" i="47"/>
  <c r="E320" i="61" s="1"/>
  <c r="AQ89" i="47"/>
  <c r="AB89" i="47"/>
  <c r="C320" i="61" s="1"/>
  <c r="AE89" i="47"/>
  <c r="A299" i="63"/>
  <c r="B414" i="61"/>
  <c r="AO113" i="47"/>
  <c r="Q113" i="47"/>
  <c r="T113" i="47"/>
  <c r="F299" i="63" s="1"/>
  <c r="S113" i="47"/>
  <c r="E299" i="63" s="1"/>
  <c r="T27" i="47"/>
  <c r="F213" i="63" s="1"/>
  <c r="S27" i="47"/>
  <c r="E213" i="63" s="1"/>
  <c r="B70" i="61"/>
  <c r="AO27" i="47"/>
  <c r="A213" i="63"/>
  <c r="Q27" i="47"/>
  <c r="N193" i="47"/>
  <c r="F187" i="63" s="1"/>
  <c r="K193" i="47"/>
  <c r="C187" i="63" s="1"/>
  <c r="AN193" i="47"/>
  <c r="A187" i="63"/>
  <c r="M193" i="47"/>
  <c r="N168" i="47"/>
  <c r="F162" i="63" s="1"/>
  <c r="M168" i="47"/>
  <c r="K168" i="47"/>
  <c r="C162" i="63" s="1"/>
  <c r="AN168" i="47"/>
  <c r="A162" i="63"/>
  <c r="AP126" i="47"/>
  <c r="W126" i="47"/>
  <c r="Z126" i="47"/>
  <c r="F507" i="63" s="1"/>
  <c r="Y126" i="47"/>
  <c r="E507" i="63" s="1"/>
  <c r="A507" i="63"/>
  <c r="B467" i="61"/>
  <c r="AQ150" i="47"/>
  <c r="AF150" i="47"/>
  <c r="AB150" i="47"/>
  <c r="AC150" i="47"/>
  <c r="AD150" i="47"/>
  <c r="AE150" i="47"/>
  <c r="AD140" i="47"/>
  <c r="AQ140" i="47"/>
  <c r="AB140" i="47"/>
  <c r="AC140" i="47"/>
  <c r="AE140" i="47"/>
  <c r="AF140" i="47"/>
  <c r="A361" i="63"/>
  <c r="Q172" i="47"/>
  <c r="C361" i="63" s="1"/>
  <c r="AO172" i="47"/>
  <c r="T172" i="47"/>
  <c r="F361" i="63" s="1"/>
  <c r="S172" i="47"/>
  <c r="E361" i="63" s="1"/>
  <c r="A126" i="63"/>
  <c r="N132" i="47"/>
  <c r="F126" i="63" s="1"/>
  <c r="M132" i="47"/>
  <c r="K132" i="47"/>
  <c r="AN132" i="47"/>
  <c r="B489" i="61"/>
  <c r="A364" i="63"/>
  <c r="T175" i="47"/>
  <c r="F364" i="63" s="1"/>
  <c r="Q175" i="47"/>
  <c r="C364" i="63" s="1"/>
  <c r="S175" i="47"/>
  <c r="E364" i="63" s="1"/>
  <c r="AO175" i="47"/>
  <c r="T11" i="47"/>
  <c r="F197" i="63" s="1"/>
  <c r="AO11" i="47"/>
  <c r="S11" i="47"/>
  <c r="E197" i="63" s="1"/>
  <c r="B6" i="61"/>
  <c r="A197" i="63"/>
  <c r="Q11" i="47"/>
  <c r="P11" i="47"/>
  <c r="R11" i="47"/>
  <c r="AQ39" i="47"/>
  <c r="AF39" i="47"/>
  <c r="B120" i="61"/>
  <c r="AC39" i="47"/>
  <c r="D120" i="61" s="1"/>
  <c r="AD39" i="47"/>
  <c r="E120" i="61" s="1"/>
  <c r="AE39" i="47"/>
  <c r="AB39" i="47"/>
  <c r="C120" i="61" s="1"/>
  <c r="T187" i="47"/>
  <c r="F376" i="63" s="1"/>
  <c r="Q187" i="47"/>
  <c r="C376" i="63" s="1"/>
  <c r="S187" i="47"/>
  <c r="E376" i="63" s="1"/>
  <c r="A376" i="63"/>
  <c r="AO187" i="47"/>
  <c r="AN19" i="47"/>
  <c r="N25" i="47"/>
  <c r="F19" i="63" s="1"/>
  <c r="B61" i="61"/>
  <c r="K25" i="47"/>
  <c r="AN20" i="47"/>
  <c r="AN22" i="47"/>
  <c r="M25" i="47"/>
  <c r="AN25" i="47"/>
  <c r="A19" i="63"/>
  <c r="AN21" i="47"/>
  <c r="AN24" i="47"/>
  <c r="AN23" i="47"/>
  <c r="AB49" i="47"/>
  <c r="C160" i="61" s="1"/>
  <c r="AF49" i="47"/>
  <c r="AD49" i="47"/>
  <c r="E160" i="61" s="1"/>
  <c r="AQ49" i="47"/>
  <c r="B160" i="61"/>
  <c r="AE49" i="47"/>
  <c r="AC49" i="47"/>
  <c r="D160" i="61" s="1"/>
  <c r="A85" i="63"/>
  <c r="AN91" i="47"/>
  <c r="M91" i="47"/>
  <c r="B325" i="61"/>
  <c r="N91" i="47"/>
  <c r="F85" i="63" s="1"/>
  <c r="K91" i="47"/>
  <c r="N93" i="47"/>
  <c r="F87" i="63" s="1"/>
  <c r="A87" i="63"/>
  <c r="AN93" i="47"/>
  <c r="K93" i="47"/>
  <c r="B333" i="61"/>
  <c r="M93" i="47"/>
  <c r="K175" i="47"/>
  <c r="C169" i="63" s="1"/>
  <c r="A169" i="63"/>
  <c r="N175" i="47"/>
  <c r="F169" i="63" s="1"/>
  <c r="AN175" i="47"/>
  <c r="M175" i="47"/>
  <c r="T154" i="47"/>
  <c r="F343" i="63" s="1"/>
  <c r="A343" i="63"/>
  <c r="AO154" i="47"/>
  <c r="Q154" i="47"/>
  <c r="C343" i="63" s="1"/>
  <c r="S154" i="47"/>
  <c r="E343" i="63" s="1"/>
  <c r="Y152" i="47"/>
  <c r="E533" i="63" s="1"/>
  <c r="W152" i="47"/>
  <c r="C533" i="63" s="1"/>
  <c r="Z152" i="47"/>
  <c r="F533" i="63" s="1"/>
  <c r="AP152" i="47"/>
  <c r="A533" i="63"/>
  <c r="Z146" i="47"/>
  <c r="F527" i="63" s="1"/>
  <c r="W146" i="47"/>
  <c r="C527" i="63" s="1"/>
  <c r="AP146" i="47"/>
  <c r="Y146" i="47"/>
  <c r="E527" i="63" s="1"/>
  <c r="A527" i="63"/>
  <c r="Y123" i="47"/>
  <c r="E504" i="63" s="1"/>
  <c r="A504" i="63"/>
  <c r="W123" i="47"/>
  <c r="Z123" i="47"/>
  <c r="F504" i="63" s="1"/>
  <c r="AP123" i="47"/>
  <c r="B455" i="61"/>
  <c r="Q18" i="47"/>
  <c r="B34" i="61"/>
  <c r="A204" i="63"/>
  <c r="AO18" i="47"/>
  <c r="T18" i="47"/>
  <c r="F204" i="63" s="1"/>
  <c r="S18" i="47"/>
  <c r="E204" i="63" s="1"/>
  <c r="P18" i="47"/>
  <c r="R18" i="47"/>
  <c r="Y193" i="47"/>
  <c r="E574" i="63" s="1"/>
  <c r="W193" i="47"/>
  <c r="C574" i="63" s="1"/>
  <c r="AP193" i="47"/>
  <c r="Z193" i="47"/>
  <c r="F574" i="63" s="1"/>
  <c r="A574" i="63"/>
  <c r="AF182" i="47"/>
  <c r="AC182" i="47"/>
  <c r="AB182" i="47"/>
  <c r="AQ182" i="47"/>
  <c r="AD182" i="47"/>
  <c r="AE182" i="47"/>
  <c r="AQ180" i="47"/>
  <c r="AE180" i="47"/>
  <c r="AF180" i="47"/>
  <c r="AC180" i="47"/>
  <c r="AB180" i="47"/>
  <c r="AD180" i="47"/>
  <c r="AQ187" i="47"/>
  <c r="AB187" i="47"/>
  <c r="AE187" i="47"/>
  <c r="AF187" i="47"/>
  <c r="AC187" i="47"/>
  <c r="AD187" i="47"/>
  <c r="S155" i="47"/>
  <c r="E344" i="63" s="1"/>
  <c r="T155" i="47"/>
  <c r="F344" i="63" s="1"/>
  <c r="A344" i="63"/>
  <c r="Q155" i="47"/>
  <c r="C344" i="63" s="1"/>
  <c r="AO155" i="47"/>
  <c r="S15" i="47"/>
  <c r="E201" i="63" s="1"/>
  <c r="T15" i="47"/>
  <c r="F201" i="63" s="1"/>
  <c r="Q15" i="47"/>
  <c r="AO15" i="47"/>
  <c r="A201" i="63"/>
  <c r="B22" i="61"/>
  <c r="P15" i="47"/>
  <c r="R15" i="47"/>
  <c r="Z68" i="47"/>
  <c r="F449" i="63" s="1"/>
  <c r="B235" i="61"/>
  <c r="W68" i="47"/>
  <c r="AP68" i="47"/>
  <c r="A449" i="63"/>
  <c r="Y68" i="47"/>
  <c r="E449" i="63" s="1"/>
  <c r="S37" i="47"/>
  <c r="E223" i="63" s="1"/>
  <c r="Q37" i="47"/>
  <c r="A223" i="63"/>
  <c r="AO37" i="47"/>
  <c r="B110" i="61"/>
  <c r="T37" i="47"/>
  <c r="F223" i="63" s="1"/>
  <c r="M184" i="47"/>
  <c r="AN184" i="47"/>
  <c r="K184" i="47"/>
  <c r="C178" i="63" s="1"/>
  <c r="N184" i="47"/>
  <c r="F178" i="63" s="1"/>
  <c r="A178" i="63"/>
  <c r="Y118" i="47"/>
  <c r="E499" i="63" s="1"/>
  <c r="W118" i="47"/>
  <c r="B435" i="61"/>
  <c r="A499" i="63"/>
  <c r="Z118" i="47"/>
  <c r="F499" i="63" s="1"/>
  <c r="AP118" i="47"/>
  <c r="AQ200" i="47"/>
  <c r="AB200" i="47"/>
  <c r="AE200" i="47"/>
  <c r="AF200" i="47"/>
  <c r="AC200" i="47"/>
  <c r="AD200" i="47"/>
  <c r="B427" i="61"/>
  <c r="Y116" i="47"/>
  <c r="E497" i="63" s="1"/>
  <c r="AP116" i="47"/>
  <c r="W116" i="47"/>
  <c r="Z116" i="47"/>
  <c r="F497" i="63" s="1"/>
  <c r="A497" i="63"/>
  <c r="K180" i="47"/>
  <c r="C174" i="63" s="1"/>
  <c r="AN180" i="47"/>
  <c r="A174" i="63"/>
  <c r="N180" i="47"/>
  <c r="F174" i="63" s="1"/>
  <c r="M180" i="47"/>
  <c r="AD122" i="47"/>
  <c r="E452" i="61" s="1"/>
  <c r="AB122" i="47"/>
  <c r="C452" i="61" s="1"/>
  <c r="AE122" i="47"/>
  <c r="AQ122" i="47"/>
  <c r="AC122" i="47"/>
  <c r="D452" i="61" s="1"/>
  <c r="B452" i="61"/>
  <c r="AF122" i="47"/>
  <c r="T197" i="47"/>
  <c r="F386" i="63" s="1"/>
  <c r="Q197" i="47"/>
  <c r="C386" i="63" s="1"/>
  <c r="AO197" i="47"/>
  <c r="S197" i="47"/>
  <c r="E386" i="63" s="1"/>
  <c r="A386" i="63"/>
  <c r="M199" i="47"/>
  <c r="AN199" i="47"/>
  <c r="N199" i="47"/>
  <c r="F193" i="63" s="1"/>
  <c r="A193" i="63"/>
  <c r="K199" i="47"/>
  <c r="C193" i="63" s="1"/>
  <c r="Y101" i="47"/>
  <c r="E482" i="63" s="1"/>
  <c r="B367" i="61"/>
  <c r="A482" i="63"/>
  <c r="AP101" i="47"/>
  <c r="Z101" i="47"/>
  <c r="F482" i="63" s="1"/>
  <c r="W101" i="47"/>
  <c r="K139" i="47"/>
  <c r="C133" i="63" s="1"/>
  <c r="AN139" i="47"/>
  <c r="N139" i="47"/>
  <c r="F133" i="63" s="1"/>
  <c r="A133" i="63"/>
  <c r="M139" i="47"/>
  <c r="A233" i="63"/>
  <c r="Q47" i="47"/>
  <c r="T47" i="47"/>
  <c r="F233" i="63" s="1"/>
  <c r="S47" i="47"/>
  <c r="E233" i="63" s="1"/>
  <c r="AO47" i="47"/>
  <c r="B150" i="61"/>
  <c r="Q120" i="47"/>
  <c r="A306" i="63"/>
  <c r="AO120" i="47"/>
  <c r="T120" i="47"/>
  <c r="F306" i="63" s="1"/>
  <c r="S120" i="47"/>
  <c r="E306" i="63" s="1"/>
  <c r="B442" i="61"/>
  <c r="Z28" i="47"/>
  <c r="F409" i="63" s="1"/>
  <c r="AP28" i="47"/>
  <c r="Y28" i="47"/>
  <c r="E409" i="63" s="1"/>
  <c r="A409" i="63"/>
  <c r="W28" i="47"/>
  <c r="B75" i="61"/>
  <c r="S178" i="47"/>
  <c r="E367" i="63" s="1"/>
  <c r="T178" i="47"/>
  <c r="F367" i="63" s="1"/>
  <c r="A367" i="63"/>
  <c r="AO178" i="47"/>
  <c r="Q178" i="47"/>
  <c r="C367" i="63" s="1"/>
  <c r="AB170" i="47"/>
  <c r="AD170" i="47"/>
  <c r="AE170" i="47"/>
  <c r="AF170" i="47"/>
  <c r="AC170" i="47"/>
  <c r="AQ170" i="47"/>
  <c r="B313" i="61"/>
  <c r="AN88" i="47"/>
  <c r="M88" i="47"/>
  <c r="N88" i="47"/>
  <c r="F82" i="63" s="1"/>
  <c r="K88" i="47"/>
  <c r="A82" i="63"/>
  <c r="Y160" i="47"/>
  <c r="E541" i="63" s="1"/>
  <c r="W160" i="47"/>
  <c r="C541" i="63" s="1"/>
  <c r="Z160" i="47"/>
  <c r="F541" i="63" s="1"/>
  <c r="A541" i="63"/>
  <c r="AP160" i="47"/>
  <c r="B406" i="61"/>
  <c r="A297" i="63"/>
  <c r="AO111" i="47"/>
  <c r="T111" i="47"/>
  <c r="F297" i="63" s="1"/>
  <c r="S111" i="47"/>
  <c r="E297" i="63" s="1"/>
  <c r="Q111" i="47"/>
  <c r="Z131" i="47"/>
  <c r="F512" i="63" s="1"/>
  <c r="B487" i="61"/>
  <c r="Y131" i="47"/>
  <c r="E512" i="63" s="1"/>
  <c r="AP131" i="47"/>
  <c r="A512" i="63"/>
  <c r="W131" i="47"/>
  <c r="AB19" i="47"/>
  <c r="C40" i="61" s="1"/>
  <c r="AF19" i="47"/>
  <c r="B40" i="61"/>
  <c r="AE19" i="47"/>
  <c r="AQ19" i="47"/>
  <c r="AC19" i="47"/>
  <c r="D40" i="61" s="1"/>
  <c r="AD19" i="47"/>
  <c r="E40" i="61" s="1"/>
  <c r="AP141" i="47"/>
  <c r="Y141" i="47"/>
  <c r="E522" i="63" s="1"/>
  <c r="W141" i="47"/>
  <c r="C522" i="63" s="1"/>
  <c r="Z141" i="47"/>
  <c r="F522" i="63" s="1"/>
  <c r="A522" i="63"/>
  <c r="AN157" i="47"/>
  <c r="N157" i="47"/>
  <c r="F151" i="63" s="1"/>
  <c r="A151" i="63"/>
  <c r="M157" i="47"/>
  <c r="K157" i="47"/>
  <c r="C151" i="63" s="1"/>
  <c r="AQ57" i="47"/>
  <c r="AD57" i="47"/>
  <c r="E192" i="61" s="1"/>
  <c r="AE57" i="47"/>
  <c r="AF57" i="47"/>
  <c r="AB57" i="47"/>
  <c r="C192" i="61" s="1"/>
  <c r="B192" i="61"/>
  <c r="AC57" i="47"/>
  <c r="D192" i="61" s="1"/>
  <c r="Z125" i="47"/>
  <c r="F506" i="63" s="1"/>
  <c r="A506" i="63"/>
  <c r="B463" i="61"/>
  <c r="W125" i="47"/>
  <c r="Y125" i="47"/>
  <c r="E506" i="63" s="1"/>
  <c r="AP125" i="47"/>
  <c r="B484" i="61"/>
  <c r="AB130" i="47"/>
  <c r="C484" i="61" s="1"/>
  <c r="AF130" i="47"/>
  <c r="AD130" i="47"/>
  <c r="E484" i="61" s="1"/>
  <c r="AE130" i="47"/>
  <c r="AC130" i="47"/>
  <c r="D484" i="61" s="1"/>
  <c r="AQ130" i="47"/>
  <c r="B416" i="61"/>
  <c r="AC113" i="47"/>
  <c r="D416" i="61" s="1"/>
  <c r="AE113" i="47"/>
  <c r="AB113" i="47"/>
  <c r="C416" i="61" s="1"/>
  <c r="AF113" i="47"/>
  <c r="AD113" i="47"/>
  <c r="E416" i="61" s="1"/>
  <c r="AQ113" i="47"/>
  <c r="T168" i="47"/>
  <c r="F357" i="63" s="1"/>
  <c r="Q168" i="47"/>
  <c r="C357" i="63" s="1"/>
  <c r="A357" i="63"/>
  <c r="AO168" i="47"/>
  <c r="S168" i="47"/>
  <c r="E357" i="63" s="1"/>
  <c r="B172" i="61"/>
  <c r="AD52" i="47"/>
  <c r="E172" i="61" s="1"/>
  <c r="AC52" i="47"/>
  <c r="D172" i="61" s="1"/>
  <c r="AE52" i="47"/>
  <c r="AF52" i="47"/>
  <c r="AQ52" i="47"/>
  <c r="AB52" i="47"/>
  <c r="C172" i="61" s="1"/>
  <c r="M158" i="47"/>
  <c r="K158" i="47"/>
  <c r="C152" i="63" s="1"/>
  <c r="N158" i="47"/>
  <c r="F152" i="63" s="1"/>
  <c r="AN158" i="47"/>
  <c r="A152" i="63"/>
  <c r="A27" i="63"/>
  <c r="M33" i="47"/>
  <c r="K33" i="47"/>
  <c r="N33" i="47"/>
  <c r="F27" i="63" s="1"/>
  <c r="B93" i="61"/>
  <c r="AN33" i="47"/>
  <c r="T86" i="47"/>
  <c r="F272" i="63" s="1"/>
  <c r="S86" i="47"/>
  <c r="E272" i="63" s="1"/>
  <c r="AO86" i="47"/>
  <c r="A272" i="63"/>
  <c r="B306" i="61"/>
  <c r="Q86" i="47"/>
  <c r="A58" i="63"/>
  <c r="N64" i="47"/>
  <c r="F58" i="63" s="1"/>
  <c r="AN64" i="47"/>
  <c r="M64" i="47"/>
  <c r="B217" i="61"/>
  <c r="K64" i="47"/>
  <c r="AF196" i="47"/>
  <c r="AD196" i="47"/>
  <c r="AE196" i="47"/>
  <c r="AC196" i="47"/>
  <c r="AQ196" i="47"/>
  <c r="AB196" i="47"/>
  <c r="AN106" i="47"/>
  <c r="M106" i="47"/>
  <c r="K106" i="47"/>
  <c r="B385" i="61"/>
  <c r="A100" i="63"/>
  <c r="N106" i="47"/>
  <c r="F100" i="63" s="1"/>
  <c r="A75" i="63"/>
  <c r="B285" i="61"/>
  <c r="M81" i="47"/>
  <c r="K81" i="47"/>
  <c r="N81" i="47"/>
  <c r="F75" i="63" s="1"/>
  <c r="AN81" i="47"/>
  <c r="AQ17" i="47"/>
  <c r="AD17" i="47"/>
  <c r="E32" i="61" s="1"/>
  <c r="B32" i="61"/>
  <c r="AE17" i="47"/>
  <c r="AF17" i="47"/>
  <c r="AC17" i="47"/>
  <c r="D32" i="61" s="1"/>
  <c r="AB17" i="47"/>
  <c r="C32" i="61" s="1"/>
  <c r="N162" i="47"/>
  <c r="F156" i="63" s="1"/>
  <c r="K162" i="47"/>
  <c r="C156" i="63" s="1"/>
  <c r="A156" i="63"/>
  <c r="AN162" i="47"/>
  <c r="M162" i="47"/>
  <c r="AO153" i="47"/>
  <c r="Q153" i="47"/>
  <c r="C342" i="63" s="1"/>
  <c r="T153" i="47"/>
  <c r="F342" i="63" s="1"/>
  <c r="A342" i="63"/>
  <c r="S153" i="47"/>
  <c r="E342" i="63" s="1"/>
  <c r="AB127" i="47"/>
  <c r="C472" i="61" s="1"/>
  <c r="AE127" i="47"/>
  <c r="AF127" i="47"/>
  <c r="AD127" i="47"/>
  <c r="E472" i="61" s="1"/>
  <c r="AC127" i="47"/>
  <c r="D472" i="61" s="1"/>
  <c r="B472" i="61"/>
  <c r="AQ127" i="47"/>
  <c r="AP153" i="47"/>
  <c r="Y153" i="47"/>
  <c r="E534" i="63" s="1"/>
  <c r="Z153" i="47"/>
  <c r="F534" i="63" s="1"/>
  <c r="W153" i="47"/>
  <c r="C534" i="63" s="1"/>
  <c r="A534" i="63"/>
  <c r="T121" i="47"/>
  <c r="F307" i="63" s="1"/>
  <c r="A307" i="63"/>
  <c r="B446" i="61"/>
  <c r="AO121" i="47"/>
  <c r="Q121" i="47"/>
  <c r="S121" i="47"/>
  <c r="E307" i="63" s="1"/>
  <c r="AB56" i="47"/>
  <c r="C188" i="61" s="1"/>
  <c r="AE56" i="47"/>
  <c r="B188" i="61"/>
  <c r="AQ56" i="47"/>
  <c r="AC56" i="47"/>
  <c r="D188" i="61" s="1"/>
  <c r="AD56" i="47"/>
  <c r="E188" i="61" s="1"/>
  <c r="AF56" i="47"/>
  <c r="N67" i="47"/>
  <c r="F61" i="63" s="1"/>
  <c r="A61" i="63"/>
  <c r="B229" i="61"/>
  <c r="AN67" i="47"/>
  <c r="M67" i="47"/>
  <c r="K67" i="47"/>
  <c r="Z66" i="47"/>
  <c r="F447" i="63" s="1"/>
  <c r="A447" i="63"/>
  <c r="B227" i="61"/>
  <c r="W66" i="47"/>
  <c r="Y66" i="47"/>
  <c r="E447" i="63" s="1"/>
  <c r="AP66" i="47"/>
  <c r="Q131" i="47"/>
  <c r="S131" i="47"/>
  <c r="E317" i="63" s="1"/>
  <c r="AO131" i="47"/>
  <c r="T131" i="47"/>
  <c r="F317" i="63" s="1"/>
  <c r="A317" i="63"/>
  <c r="B486" i="61"/>
  <c r="Z176" i="47"/>
  <c r="F557" i="63" s="1"/>
  <c r="Y176" i="47"/>
  <c r="E557" i="63" s="1"/>
  <c r="AP176" i="47"/>
  <c r="A557" i="63"/>
  <c r="W176" i="47"/>
  <c r="C557" i="63" s="1"/>
  <c r="AC68" i="47"/>
  <c r="D236" i="61" s="1"/>
  <c r="AE68" i="47"/>
  <c r="AD68" i="47"/>
  <c r="E236" i="61" s="1"/>
  <c r="AF68" i="47"/>
  <c r="AQ68" i="47"/>
  <c r="AB68" i="47"/>
  <c r="C236" i="61" s="1"/>
  <c r="B236" i="61"/>
  <c r="Q69" i="47"/>
  <c r="S69" i="47"/>
  <c r="E255" i="63" s="1"/>
  <c r="B238" i="61"/>
  <c r="T69" i="47"/>
  <c r="F255" i="63" s="1"/>
  <c r="A255" i="63"/>
  <c r="AO69" i="47"/>
  <c r="N46" i="47"/>
  <c r="F40" i="63" s="1"/>
  <c r="B145" i="61"/>
  <c r="K46" i="47"/>
  <c r="AN46" i="47"/>
  <c r="A40" i="63"/>
  <c r="M46" i="47"/>
  <c r="B29" i="61"/>
  <c r="A11" i="63"/>
  <c r="AN17" i="47"/>
  <c r="N17" i="47"/>
  <c r="F11" i="63" s="1"/>
  <c r="M17" i="47"/>
  <c r="K17" i="47"/>
  <c r="L17" i="47"/>
  <c r="J17" i="47"/>
  <c r="AB85" i="47"/>
  <c r="C304" i="61" s="1"/>
  <c r="AF85" i="47"/>
  <c r="AD85" i="47"/>
  <c r="E304" i="61" s="1"/>
  <c r="B304" i="61"/>
  <c r="AQ85" i="47"/>
  <c r="AC85" i="47"/>
  <c r="D304" i="61" s="1"/>
  <c r="AE85" i="47"/>
  <c r="AO158" i="47"/>
  <c r="T158" i="47"/>
  <c r="F347" i="63" s="1"/>
  <c r="A347" i="63"/>
  <c r="S158" i="47"/>
  <c r="E347" i="63" s="1"/>
  <c r="Q158" i="47"/>
  <c r="C347" i="63" s="1"/>
  <c r="AF190" i="47"/>
  <c r="AE190" i="47"/>
  <c r="AB190" i="47"/>
  <c r="AQ190" i="47"/>
  <c r="AC190" i="47"/>
  <c r="AD190" i="47"/>
  <c r="AB154" i="47"/>
  <c r="AE154" i="47"/>
  <c r="AQ154" i="47"/>
  <c r="AC154" i="47"/>
  <c r="AD154" i="47"/>
  <c r="AF154" i="47"/>
  <c r="Z150" i="47"/>
  <c r="F531" i="63" s="1"/>
  <c r="A531" i="63"/>
  <c r="AP150" i="47"/>
  <c r="Y150" i="47"/>
  <c r="E531" i="63" s="1"/>
  <c r="W150" i="47"/>
  <c r="C531" i="63" s="1"/>
  <c r="AF65" i="47"/>
  <c r="B224" i="61"/>
  <c r="AD65" i="47"/>
  <c r="E224" i="61" s="1"/>
  <c r="AB65" i="47"/>
  <c r="C224" i="61" s="1"/>
  <c r="AE65" i="47"/>
  <c r="AC65" i="47"/>
  <c r="D224" i="61" s="1"/>
  <c r="AQ65" i="47"/>
  <c r="M89" i="47"/>
  <c r="K89" i="47"/>
  <c r="B317" i="61"/>
  <c r="A83" i="63"/>
  <c r="N89" i="47"/>
  <c r="F83" i="63" s="1"/>
  <c r="AN89" i="47"/>
  <c r="W135" i="47"/>
  <c r="A516" i="63"/>
  <c r="Y135" i="47"/>
  <c r="E516" i="63" s="1"/>
  <c r="AP135" i="47"/>
  <c r="Z135" i="47"/>
  <c r="F516" i="63" s="1"/>
  <c r="B503" i="61"/>
  <c r="W113" i="47"/>
  <c r="AP113" i="47"/>
  <c r="Z113" i="47"/>
  <c r="F494" i="63" s="1"/>
  <c r="Y113" i="47"/>
  <c r="E494" i="63" s="1"/>
  <c r="A494" i="63"/>
  <c r="B415" i="61"/>
  <c r="W45" i="47"/>
  <c r="B143" i="61"/>
  <c r="A426" i="63"/>
  <c r="Z45" i="47"/>
  <c r="F426" i="63" s="1"/>
  <c r="Y45" i="47"/>
  <c r="E426" i="63" s="1"/>
  <c r="AP45" i="47"/>
  <c r="AP90" i="47"/>
  <c r="A471" i="63"/>
  <c r="B323" i="61"/>
  <c r="Z90" i="47"/>
  <c r="F471" i="63" s="1"/>
  <c r="Y90" i="47"/>
  <c r="E471" i="63" s="1"/>
  <c r="W90" i="47"/>
  <c r="B340" i="61"/>
  <c r="AF94" i="47"/>
  <c r="AE94" i="47"/>
  <c r="AB94" i="47"/>
  <c r="C340" i="61" s="1"/>
  <c r="AD94" i="47"/>
  <c r="E340" i="61" s="1"/>
  <c r="AC94" i="47"/>
  <c r="D340" i="61" s="1"/>
  <c r="AQ94" i="47"/>
  <c r="Z120" i="47"/>
  <c r="F501" i="63" s="1"/>
  <c r="AP120" i="47"/>
  <c r="W120" i="47"/>
  <c r="A501" i="63"/>
  <c r="Y120" i="47"/>
  <c r="E501" i="63" s="1"/>
  <c r="B443" i="61"/>
  <c r="AQ123" i="47"/>
  <c r="AF123" i="47"/>
  <c r="AE123" i="47"/>
  <c r="B456" i="61"/>
  <c r="AB123" i="47"/>
  <c r="C456" i="61" s="1"/>
  <c r="AC123" i="47"/>
  <c r="D456" i="61" s="1"/>
  <c r="AD123" i="47"/>
  <c r="E456" i="61" s="1"/>
  <c r="AN152" i="47"/>
  <c r="A146" i="63"/>
  <c r="N152" i="47"/>
  <c r="F146" i="63" s="1"/>
  <c r="K152" i="47"/>
  <c r="C146" i="63" s="1"/>
  <c r="M152" i="47"/>
  <c r="M43" i="47"/>
  <c r="K43" i="47"/>
  <c r="AN43" i="47"/>
  <c r="N43" i="47"/>
  <c r="F37" i="63" s="1"/>
  <c r="A37" i="63"/>
  <c r="B133" i="61"/>
  <c r="Q84" i="47"/>
  <c r="T84" i="47"/>
  <c r="F270" i="63" s="1"/>
  <c r="B298" i="61"/>
  <c r="S84" i="47"/>
  <c r="E270" i="63" s="1"/>
  <c r="A270" i="63"/>
  <c r="AO84" i="47"/>
  <c r="K126" i="47"/>
  <c r="N126" i="47"/>
  <c r="F120" i="63" s="1"/>
  <c r="M126" i="47"/>
  <c r="A120" i="63"/>
  <c r="AN126" i="47"/>
  <c r="B465" i="61"/>
  <c r="AO177" i="47"/>
  <c r="Q177" i="47"/>
  <c r="C366" i="63" s="1"/>
  <c r="A366" i="63"/>
  <c r="T177" i="47"/>
  <c r="F366" i="63" s="1"/>
  <c r="S177" i="47"/>
  <c r="E366" i="63" s="1"/>
  <c r="Z79" i="47"/>
  <c r="F460" i="63" s="1"/>
  <c r="W79" i="47"/>
  <c r="AP79" i="47"/>
  <c r="A460" i="63"/>
  <c r="B279" i="61"/>
  <c r="Y79" i="47"/>
  <c r="E460" i="63" s="1"/>
  <c r="A358" i="63"/>
  <c r="T169" i="47"/>
  <c r="F358" i="63" s="1"/>
  <c r="AO169" i="47"/>
  <c r="S169" i="47"/>
  <c r="E358" i="63" s="1"/>
  <c r="Q169" i="47"/>
  <c r="C358" i="63" s="1"/>
  <c r="AP198" i="47"/>
  <c r="Z198" i="47"/>
  <c r="F579" i="63" s="1"/>
  <c r="Y198" i="47"/>
  <c r="E579" i="63" s="1"/>
  <c r="W198" i="47"/>
  <c r="C579" i="63" s="1"/>
  <c r="A579" i="63"/>
  <c r="A54" i="63"/>
  <c r="AN60" i="47"/>
  <c r="B201" i="61"/>
  <c r="M60" i="47"/>
  <c r="K60" i="47"/>
  <c r="N60" i="47"/>
  <c r="F54" i="63" s="1"/>
  <c r="AC126" i="47"/>
  <c r="D468" i="61" s="1"/>
  <c r="AB126" i="47"/>
  <c r="C468" i="61" s="1"/>
  <c r="AF126" i="47"/>
  <c r="AQ126" i="47"/>
  <c r="AE126" i="47"/>
  <c r="AD126" i="47"/>
  <c r="E468" i="61" s="1"/>
  <c r="B468" i="61"/>
  <c r="AN113" i="47"/>
  <c r="K113" i="47"/>
  <c r="A107" i="63"/>
  <c r="N113" i="47"/>
  <c r="F107" i="63" s="1"/>
  <c r="M113" i="47"/>
  <c r="B413" i="61"/>
  <c r="M200" i="47"/>
  <c r="N200" i="47"/>
  <c r="F194" i="63" s="1"/>
  <c r="A194" i="63"/>
  <c r="K200" i="47"/>
  <c r="C194" i="63" s="1"/>
  <c r="AN200" i="47"/>
  <c r="AF202" i="47"/>
  <c r="AE202" i="47"/>
  <c r="AB202" i="47"/>
  <c r="AC202" i="47"/>
  <c r="AD202" i="47"/>
  <c r="AQ202" i="47"/>
  <c r="Q182" i="47"/>
  <c r="C371" i="63" s="1"/>
  <c r="T182" i="47"/>
  <c r="F371" i="63" s="1"/>
  <c r="S182" i="47"/>
  <c r="E371" i="63" s="1"/>
  <c r="A371" i="63"/>
  <c r="AO182" i="47"/>
  <c r="AB84" i="47"/>
  <c r="C300" i="61" s="1"/>
  <c r="AC84" i="47"/>
  <c r="D300" i="61" s="1"/>
  <c r="B300" i="61"/>
  <c r="AF84" i="47"/>
  <c r="AD84" i="47"/>
  <c r="E300" i="61" s="1"/>
  <c r="AE84" i="47"/>
  <c r="AQ84" i="47"/>
  <c r="K125" i="47"/>
  <c r="N125" i="47"/>
  <c r="F119" i="63" s="1"/>
  <c r="AN125" i="47"/>
  <c r="B461" i="61"/>
  <c r="M125" i="47"/>
  <c r="A119" i="63"/>
  <c r="Y104" i="47"/>
  <c r="E485" i="63" s="1"/>
  <c r="Z104" i="47"/>
  <c r="F485" i="63" s="1"/>
  <c r="W104" i="47"/>
  <c r="A485" i="63"/>
  <c r="AP104" i="47"/>
  <c r="B379" i="61"/>
  <c r="AN147" i="47"/>
  <c r="A141" i="63"/>
  <c r="K147" i="47"/>
  <c r="C141" i="63" s="1"/>
  <c r="M147" i="47"/>
  <c r="N147" i="47"/>
  <c r="F141" i="63" s="1"/>
  <c r="B471" i="61"/>
  <c r="Y127" i="47"/>
  <c r="E508" i="63" s="1"/>
  <c r="Z127" i="47"/>
  <c r="F508" i="63" s="1"/>
  <c r="A508" i="63"/>
  <c r="AP127" i="47"/>
  <c r="W127" i="47"/>
  <c r="AN105" i="47"/>
  <c r="A99" i="63"/>
  <c r="N105" i="47"/>
  <c r="F99" i="63" s="1"/>
  <c r="B381" i="61"/>
  <c r="K105" i="47"/>
  <c r="M105" i="47"/>
  <c r="Z138" i="47"/>
  <c r="F519" i="63" s="1"/>
  <c r="Y138" i="47"/>
  <c r="E519" i="63" s="1"/>
  <c r="W138" i="47"/>
  <c r="B515" i="61"/>
  <c r="A519" i="63"/>
  <c r="AP138" i="47"/>
  <c r="M50" i="47"/>
  <c r="AN50" i="47"/>
  <c r="A44" i="63"/>
  <c r="N50" i="47"/>
  <c r="F44" i="63" s="1"/>
  <c r="K50" i="47"/>
  <c r="B161" i="61"/>
  <c r="W172" i="47"/>
  <c r="C553" i="63" s="1"/>
  <c r="AP172" i="47"/>
  <c r="A553" i="63"/>
  <c r="Z172" i="47"/>
  <c r="F553" i="63" s="1"/>
  <c r="Y172" i="47"/>
  <c r="E553" i="63" s="1"/>
  <c r="S51" i="47"/>
  <c r="E237" i="63" s="1"/>
  <c r="Q51" i="47"/>
  <c r="AO51" i="47"/>
  <c r="B166" i="61"/>
  <c r="A237" i="63"/>
  <c r="T51" i="47"/>
  <c r="F237" i="63" s="1"/>
  <c r="K171" i="47"/>
  <c r="C165" i="63" s="1"/>
  <c r="AN171" i="47"/>
  <c r="M171" i="47"/>
  <c r="N171" i="47"/>
  <c r="F165" i="63" s="1"/>
  <c r="A165" i="63"/>
  <c r="Q13" i="47"/>
  <c r="T13" i="47"/>
  <c r="F199" i="63" s="1"/>
  <c r="A199" i="63"/>
  <c r="S13" i="47"/>
  <c r="E199" i="63" s="1"/>
  <c r="AO13" i="47"/>
  <c r="B14" i="61"/>
  <c r="P13" i="47"/>
  <c r="R13" i="47"/>
  <c r="S181" i="47"/>
  <c r="E370" i="63" s="1"/>
  <c r="T181" i="47"/>
  <c r="F370" i="63" s="1"/>
  <c r="Q181" i="47"/>
  <c r="C370" i="63" s="1"/>
  <c r="AO181" i="47"/>
  <c r="A370" i="63"/>
  <c r="N201" i="47"/>
  <c r="F195" i="63" s="1"/>
  <c r="AN201" i="47"/>
  <c r="M201" i="47"/>
  <c r="K201" i="47"/>
  <c r="C195" i="63" s="1"/>
  <c r="A195" i="63"/>
  <c r="AQ95" i="47"/>
  <c r="AF95" i="47"/>
  <c r="AB95" i="47"/>
  <c r="C344" i="61" s="1"/>
  <c r="AC95" i="47"/>
  <c r="D344" i="61" s="1"/>
  <c r="AD95" i="47"/>
  <c r="E344" i="61" s="1"/>
  <c r="AE95" i="47"/>
  <c r="B344" i="61"/>
  <c r="M49" i="47"/>
  <c r="AN49" i="47"/>
  <c r="K49" i="47"/>
  <c r="A43" i="63"/>
  <c r="B157" i="61"/>
  <c r="N49" i="47"/>
  <c r="F43" i="63" s="1"/>
  <c r="W54" i="47"/>
  <c r="AP54" i="47"/>
  <c r="A435" i="63"/>
  <c r="Y54" i="47"/>
  <c r="E435" i="63" s="1"/>
  <c r="B179" i="61"/>
  <c r="Z54" i="47"/>
  <c r="F435" i="63" s="1"/>
  <c r="Y158" i="47"/>
  <c r="E539" i="63" s="1"/>
  <c r="A539" i="63"/>
  <c r="W158" i="47"/>
  <c r="C539" i="63" s="1"/>
  <c r="AP158" i="47"/>
  <c r="Z158" i="47"/>
  <c r="F539" i="63" s="1"/>
  <c r="N146" i="47"/>
  <c r="F140" i="63" s="1"/>
  <c r="AN146" i="47"/>
  <c r="K146" i="47"/>
  <c r="C140" i="63" s="1"/>
  <c r="A140" i="63"/>
  <c r="M146" i="47"/>
  <c r="AB97" i="47"/>
  <c r="C352" i="61" s="1"/>
  <c r="AD97" i="47"/>
  <c r="E352" i="61" s="1"/>
  <c r="AE97" i="47"/>
  <c r="AF97" i="47"/>
  <c r="B352" i="61"/>
  <c r="AQ97" i="47"/>
  <c r="AC97" i="47"/>
  <c r="D352" i="61" s="1"/>
  <c r="Y85" i="47"/>
  <c r="E466" i="63" s="1"/>
  <c r="AP85" i="47"/>
  <c r="A466" i="63"/>
  <c r="Z85" i="47"/>
  <c r="F466" i="63" s="1"/>
  <c r="W85" i="47"/>
  <c r="B303" i="61"/>
  <c r="M103" i="47"/>
  <c r="B373" i="61"/>
  <c r="AN103" i="47"/>
  <c r="N103" i="47"/>
  <c r="F97" i="63" s="1"/>
  <c r="K103" i="47"/>
  <c r="A97" i="63"/>
  <c r="AB62" i="47"/>
  <c r="C212" i="61" s="1"/>
  <c r="AC62" i="47"/>
  <c r="D212" i="61" s="1"/>
  <c r="AQ62" i="47"/>
  <c r="AE62" i="47"/>
  <c r="AD62" i="47"/>
  <c r="E212" i="61" s="1"/>
  <c r="AF62" i="47"/>
  <c r="B212" i="61"/>
  <c r="AQ98" i="47"/>
  <c r="AD98" i="47"/>
  <c r="E356" i="61" s="1"/>
  <c r="B356" i="61"/>
  <c r="AE98" i="47"/>
  <c r="AF98" i="47"/>
  <c r="AB98" i="47"/>
  <c r="C356" i="61" s="1"/>
  <c r="AC98" i="47"/>
  <c r="D356" i="61" s="1"/>
  <c r="AD91" i="47"/>
  <c r="E328" i="61" s="1"/>
  <c r="AE91" i="47"/>
  <c r="AC91" i="47"/>
  <c r="D328" i="61" s="1"/>
  <c r="AF91" i="47"/>
  <c r="AB91" i="47"/>
  <c r="C328" i="61" s="1"/>
  <c r="B328" i="61"/>
  <c r="AQ91" i="47"/>
  <c r="M56" i="47"/>
  <c r="AN56" i="47"/>
  <c r="K56" i="47"/>
  <c r="B185" i="61"/>
  <c r="N56" i="47"/>
  <c r="F50" i="63" s="1"/>
  <c r="A50" i="63"/>
  <c r="AQ77" i="47"/>
  <c r="AR77" i="47" s="1"/>
  <c r="B272" i="61"/>
  <c r="AC77" i="47"/>
  <c r="D272" i="61" s="1"/>
  <c r="AF77" i="47"/>
  <c r="AE77" i="47"/>
  <c r="AD77" i="47"/>
  <c r="E272" i="61" s="1"/>
  <c r="AB77" i="47"/>
  <c r="C272" i="61" s="1"/>
  <c r="B136" i="61"/>
  <c r="AE43" i="47"/>
  <c r="AB43" i="47"/>
  <c r="C136" i="61" s="1"/>
  <c r="AF43" i="47"/>
  <c r="AD43" i="47"/>
  <c r="E136" i="61" s="1"/>
  <c r="AQ43" i="47"/>
  <c r="AC43" i="47"/>
  <c r="D136" i="61" s="1"/>
  <c r="W43" i="47"/>
  <c r="AP43" i="47"/>
  <c r="A424" i="63"/>
  <c r="Z43" i="47"/>
  <c r="F424" i="63" s="1"/>
  <c r="B135" i="61"/>
  <c r="Y43" i="47"/>
  <c r="E424" i="63" s="1"/>
  <c r="N98" i="47"/>
  <c r="F92" i="63" s="1"/>
  <c r="K98" i="47"/>
  <c r="B353" i="61"/>
  <c r="AN98" i="47"/>
  <c r="A92" i="63"/>
  <c r="M98" i="47"/>
  <c r="Y42" i="47"/>
  <c r="E423" i="63" s="1"/>
  <c r="W42" i="47"/>
  <c r="A423" i="63"/>
  <c r="AP42" i="47"/>
  <c r="Z42" i="47"/>
  <c r="F423" i="63" s="1"/>
  <c r="B131" i="61"/>
  <c r="B441" i="61"/>
  <c r="A114" i="63"/>
  <c r="K120" i="47"/>
  <c r="AN120" i="47"/>
  <c r="M120" i="47"/>
  <c r="N120" i="47"/>
  <c r="F114" i="63" s="1"/>
  <c r="A134" i="63"/>
  <c r="K140" i="47"/>
  <c r="C134" i="63" s="1"/>
  <c r="AN140" i="47"/>
  <c r="N140" i="47"/>
  <c r="F134" i="63" s="1"/>
  <c r="M140" i="47"/>
  <c r="AE185" i="47"/>
  <c r="AB185" i="47"/>
  <c r="AQ185" i="47"/>
  <c r="AC185" i="47"/>
  <c r="AF185" i="47"/>
  <c r="AD185" i="47"/>
  <c r="Q157" i="47"/>
  <c r="C346" i="63" s="1"/>
  <c r="T157" i="47"/>
  <c r="F346" i="63" s="1"/>
  <c r="S157" i="47"/>
  <c r="E346" i="63" s="1"/>
  <c r="AO157" i="47"/>
  <c r="A346" i="63"/>
  <c r="A251" i="63"/>
  <c r="AO65" i="47"/>
  <c r="S65" i="47"/>
  <c r="E251" i="63" s="1"/>
  <c r="B222" i="61"/>
  <c r="T65" i="47"/>
  <c r="F251" i="63" s="1"/>
  <c r="Q65" i="47"/>
  <c r="A430" i="63"/>
  <c r="Z49" i="47"/>
  <c r="F430" i="63" s="1"/>
  <c r="W49" i="47"/>
  <c r="Y49" i="47"/>
  <c r="E430" i="63" s="1"/>
  <c r="AP49" i="47"/>
  <c r="B159" i="61"/>
  <c r="AB107" i="47"/>
  <c r="C392" i="61" s="1"/>
  <c r="AQ107" i="47"/>
  <c r="AE107" i="47"/>
  <c r="AF107" i="47"/>
  <c r="B392" i="61"/>
  <c r="AD107" i="47"/>
  <c r="E392" i="61" s="1"/>
  <c r="AC107" i="47"/>
  <c r="D392" i="61" s="1"/>
  <c r="Q103" i="47"/>
  <c r="S103" i="47"/>
  <c r="E289" i="63" s="1"/>
  <c r="B374" i="61"/>
  <c r="AO103" i="47"/>
  <c r="T103" i="47"/>
  <c r="F289" i="63" s="1"/>
  <c r="A289" i="63"/>
  <c r="S176" i="47"/>
  <c r="E365" i="63" s="1"/>
  <c r="Q176" i="47"/>
  <c r="C365" i="63" s="1"/>
  <c r="AO176" i="47"/>
  <c r="A365" i="63"/>
  <c r="T176" i="47"/>
  <c r="F365" i="63" s="1"/>
  <c r="AC76" i="47"/>
  <c r="D268" i="61" s="1"/>
  <c r="AD76" i="47"/>
  <c r="E268" i="61" s="1"/>
  <c r="B268" i="61"/>
  <c r="AQ76" i="47"/>
  <c r="AB76" i="47"/>
  <c r="C268" i="61" s="1"/>
  <c r="AF76" i="47"/>
  <c r="AE76" i="47"/>
  <c r="AE23" i="47"/>
  <c r="AQ23" i="47"/>
  <c r="AR23" i="47" s="1"/>
  <c r="AD23" i="47"/>
  <c r="E56" i="61" s="1"/>
  <c r="AF23" i="47"/>
  <c r="AB23" i="47"/>
  <c r="C56" i="61" s="1"/>
  <c r="AC23" i="47"/>
  <c r="D56" i="61" s="1"/>
  <c r="B56" i="61"/>
  <c r="Z143" i="47"/>
  <c r="F524" i="63" s="1"/>
  <c r="W143" i="47"/>
  <c r="C524" i="63" s="1"/>
  <c r="A524" i="63"/>
  <c r="AP143" i="47"/>
  <c r="Y143" i="47"/>
  <c r="E524" i="63" s="1"/>
  <c r="A384" i="63"/>
  <c r="Q195" i="47"/>
  <c r="C384" i="63" s="1"/>
  <c r="S195" i="47"/>
  <c r="E384" i="63" s="1"/>
  <c r="T195" i="47"/>
  <c r="F384" i="63" s="1"/>
  <c r="AO195" i="47"/>
  <c r="AE156" i="47"/>
  <c r="AF156" i="47"/>
  <c r="AQ156" i="47"/>
  <c r="AC156" i="47"/>
  <c r="AD156" i="47"/>
  <c r="AB156" i="47"/>
  <c r="Y67" i="47"/>
  <c r="E448" i="63" s="1"/>
  <c r="A448" i="63"/>
  <c r="W67" i="47"/>
  <c r="Z67" i="47"/>
  <c r="F448" i="63" s="1"/>
  <c r="B231" i="61"/>
  <c r="AP67" i="47"/>
  <c r="Z81" i="47"/>
  <c r="F462" i="63" s="1"/>
  <c r="A462" i="63"/>
  <c r="B287" i="61"/>
  <c r="Y81" i="47"/>
  <c r="E462" i="63" s="1"/>
  <c r="AP81" i="47"/>
  <c r="W81" i="47"/>
  <c r="T71" i="47"/>
  <c r="F257" i="63" s="1"/>
  <c r="Q71" i="47"/>
  <c r="AO71" i="47"/>
  <c r="AR71" i="47" s="1"/>
  <c r="S71" i="47"/>
  <c r="E257" i="63" s="1"/>
  <c r="B246" i="61"/>
  <c r="A257" i="63"/>
  <c r="AE157" i="47"/>
  <c r="AQ157" i="47"/>
  <c r="AB157" i="47"/>
  <c r="AD157" i="47"/>
  <c r="AF157" i="47"/>
  <c r="AC157" i="47"/>
  <c r="Q32" i="47"/>
  <c r="S32" i="47"/>
  <c r="E218" i="63" s="1"/>
  <c r="AO32" i="47"/>
  <c r="T32" i="47"/>
  <c r="F218" i="63" s="1"/>
  <c r="A218" i="63"/>
  <c r="B90" i="61"/>
  <c r="AN38" i="47"/>
  <c r="A32" i="63"/>
  <c r="M38" i="47"/>
  <c r="N38" i="47"/>
  <c r="F32" i="63" s="1"/>
  <c r="K38" i="47"/>
  <c r="B113" i="61"/>
  <c r="AN160" i="47"/>
  <c r="M160" i="47"/>
  <c r="K160" i="47"/>
  <c r="C154" i="63" s="1"/>
  <c r="N160" i="47"/>
  <c r="F154" i="63" s="1"/>
  <c r="A154" i="63"/>
  <c r="T44" i="47"/>
  <c r="F230" i="63" s="1"/>
  <c r="B138" i="61"/>
  <c r="AO44" i="47"/>
  <c r="S44" i="47"/>
  <c r="E230" i="63" s="1"/>
  <c r="A230" i="63"/>
  <c r="Q44" i="47"/>
  <c r="AO129" i="47"/>
  <c r="T129" i="47"/>
  <c r="F315" i="63" s="1"/>
  <c r="Q129" i="47"/>
  <c r="S129" i="47"/>
  <c r="E315" i="63" s="1"/>
  <c r="B478" i="61"/>
  <c r="A315" i="63"/>
  <c r="AQ171" i="47"/>
  <c r="AB171" i="47"/>
  <c r="AE171" i="47"/>
  <c r="AD171" i="47"/>
  <c r="AC171" i="47"/>
  <c r="AF171" i="47"/>
  <c r="AO41" i="47"/>
  <c r="A227" i="63"/>
  <c r="Q41" i="47"/>
  <c r="T41" i="47"/>
  <c r="F227" i="63" s="1"/>
  <c r="S41" i="47"/>
  <c r="E227" i="63" s="1"/>
  <c r="B126" i="61"/>
  <c r="B330" i="61"/>
  <c r="A278" i="63"/>
  <c r="AO92" i="47"/>
  <c r="T92" i="47"/>
  <c r="F278" i="63" s="1"/>
  <c r="S92" i="47"/>
  <c r="E278" i="63" s="1"/>
  <c r="Q92" i="47"/>
  <c r="AN74" i="47"/>
  <c r="A68" i="63"/>
  <c r="B257" i="61"/>
  <c r="M74" i="47"/>
  <c r="K74" i="47"/>
  <c r="N74" i="47"/>
  <c r="F68" i="63" s="1"/>
  <c r="AO87" i="47"/>
  <c r="A273" i="63"/>
  <c r="S87" i="47"/>
  <c r="E273" i="63" s="1"/>
  <c r="Q87" i="47"/>
  <c r="T87" i="47"/>
  <c r="F273" i="63" s="1"/>
  <c r="B310" i="61"/>
  <c r="AB194" i="47"/>
  <c r="AC194" i="47"/>
  <c r="AE194" i="47"/>
  <c r="AD194" i="47"/>
  <c r="AF194" i="47"/>
  <c r="AQ194" i="47"/>
  <c r="N167" i="47"/>
  <c r="F161" i="63" s="1"/>
  <c r="AN167" i="47"/>
  <c r="A161" i="63"/>
  <c r="K167" i="47"/>
  <c r="C161" i="63" s="1"/>
  <c r="M167" i="47"/>
  <c r="Y199" i="47"/>
  <c r="E580" i="63" s="1"/>
  <c r="W199" i="47"/>
  <c r="C580" i="63" s="1"/>
  <c r="AP199" i="47"/>
  <c r="Z199" i="47"/>
  <c r="F580" i="63" s="1"/>
  <c r="A580" i="63"/>
  <c r="A226" i="63"/>
  <c r="T40" i="47"/>
  <c r="F226" i="63" s="1"/>
  <c r="S40" i="47"/>
  <c r="E226" i="63" s="1"/>
  <c r="Q40" i="47"/>
  <c r="AO40" i="47"/>
  <c r="B122" i="61"/>
  <c r="Z194" i="47"/>
  <c r="F575" i="63" s="1"/>
  <c r="W194" i="47"/>
  <c r="C575" i="63" s="1"/>
  <c r="A575" i="63"/>
  <c r="AP194" i="47"/>
  <c r="Y194" i="47"/>
  <c r="E575" i="63" s="1"/>
  <c r="AC143" i="47"/>
  <c r="AQ143" i="47"/>
  <c r="AE143" i="47"/>
  <c r="AD143" i="47"/>
  <c r="AF143" i="47"/>
  <c r="AB143" i="47"/>
  <c r="T141" i="47"/>
  <c r="F330" i="63" s="1"/>
  <c r="AO141" i="47"/>
  <c r="S141" i="47"/>
  <c r="E330" i="63" s="1"/>
  <c r="Q141" i="47"/>
  <c r="C330" i="63" s="1"/>
  <c r="A330" i="63"/>
  <c r="AN119" i="47"/>
  <c r="N119" i="47"/>
  <c r="F113" i="63" s="1"/>
  <c r="K119" i="47"/>
  <c r="M119" i="47"/>
  <c r="A113" i="63"/>
  <c r="B437" i="61"/>
  <c r="A582" i="63"/>
  <c r="Y201" i="47"/>
  <c r="E582" i="63" s="1"/>
  <c r="W201" i="47"/>
  <c r="C582" i="63" s="1"/>
  <c r="Z201" i="47"/>
  <c r="F582" i="63" s="1"/>
  <c r="AP201" i="47"/>
  <c r="AO189" i="47"/>
  <c r="Q189" i="47"/>
  <c r="C378" i="63" s="1"/>
  <c r="T189" i="47"/>
  <c r="F378" i="63" s="1"/>
  <c r="S189" i="47"/>
  <c r="E378" i="63" s="1"/>
  <c r="A378" i="63"/>
  <c r="B509" i="61"/>
  <c r="N137" i="47"/>
  <c r="F131" i="63" s="1"/>
  <c r="M137" i="47"/>
  <c r="AN137" i="47"/>
  <c r="K137" i="47"/>
  <c r="A131" i="63"/>
  <c r="B98" i="61"/>
  <c r="A220" i="63"/>
  <c r="Q34" i="47"/>
  <c r="AO34" i="47"/>
  <c r="T34" i="47"/>
  <c r="F220" i="63" s="1"/>
  <c r="S34" i="47"/>
  <c r="E220" i="63" s="1"/>
  <c r="AC100" i="47"/>
  <c r="D364" i="61" s="1"/>
  <c r="B364" i="61"/>
  <c r="AD100" i="47"/>
  <c r="E364" i="61" s="1"/>
  <c r="AE100" i="47"/>
  <c r="AF100" i="47"/>
  <c r="AQ100" i="47"/>
  <c r="AR100" i="47" s="1"/>
  <c r="AB100" i="47"/>
  <c r="C364" i="61" s="1"/>
  <c r="N39" i="47"/>
  <c r="F33" i="63" s="1"/>
  <c r="AN39" i="47"/>
  <c r="M39" i="47"/>
  <c r="B117" i="61"/>
  <c r="K39" i="47"/>
  <c r="A33" i="63"/>
  <c r="A166" i="63"/>
  <c r="M172" i="47"/>
  <c r="AN172" i="47"/>
  <c r="K172" i="47"/>
  <c r="C166" i="63" s="1"/>
  <c r="N172" i="47"/>
  <c r="F166" i="63" s="1"/>
  <c r="Q59" i="47"/>
  <c r="A245" i="63"/>
  <c r="AO59" i="47"/>
  <c r="S59" i="47"/>
  <c r="E245" i="63" s="1"/>
  <c r="T59" i="47"/>
  <c r="F245" i="63" s="1"/>
  <c r="B198" i="61"/>
  <c r="B496" i="61"/>
  <c r="AB133" i="47"/>
  <c r="C496" i="61" s="1"/>
  <c r="AC133" i="47"/>
  <c r="D496" i="61" s="1"/>
  <c r="AQ133" i="47"/>
  <c r="AF133" i="47"/>
  <c r="AE133" i="47"/>
  <c r="AD133" i="47"/>
  <c r="E496" i="61" s="1"/>
  <c r="AB64" i="47"/>
  <c r="C220" i="61" s="1"/>
  <c r="B220" i="61"/>
  <c r="AE64" i="47"/>
  <c r="AQ64" i="47"/>
  <c r="AC64" i="47"/>
  <c r="D220" i="61" s="1"/>
  <c r="AD64" i="47"/>
  <c r="E220" i="61" s="1"/>
  <c r="AF64" i="47"/>
  <c r="T55" i="47"/>
  <c r="F241" i="63" s="1"/>
  <c r="B182" i="61"/>
  <c r="AO55" i="47"/>
  <c r="A241" i="63"/>
  <c r="S55" i="47"/>
  <c r="E241" i="63" s="1"/>
  <c r="Q55" i="47"/>
  <c r="AD86" i="47"/>
  <c r="E308" i="61" s="1"/>
  <c r="AE86" i="47"/>
  <c r="B308" i="61"/>
  <c r="AC86" i="47"/>
  <c r="D308" i="61" s="1"/>
  <c r="AF86" i="47"/>
  <c r="AB86" i="47"/>
  <c r="C308" i="61" s="1"/>
  <c r="AQ86" i="47"/>
  <c r="A184" i="63"/>
  <c r="N190" i="47"/>
  <c r="F184" i="63" s="1"/>
  <c r="M190" i="47"/>
  <c r="K190" i="47"/>
  <c r="C184" i="63" s="1"/>
  <c r="AN190" i="47"/>
  <c r="AP56" i="47"/>
  <c r="A437" i="63"/>
  <c r="W56" i="47"/>
  <c r="Y56" i="47"/>
  <c r="E437" i="63" s="1"/>
  <c r="B187" i="61"/>
  <c r="Z56" i="47"/>
  <c r="F437" i="63" s="1"/>
  <c r="Z134" i="47"/>
  <c r="F515" i="63" s="1"/>
  <c r="A515" i="63"/>
  <c r="AP134" i="47"/>
  <c r="B499" i="61"/>
  <c r="Y134" i="47"/>
  <c r="E515" i="63" s="1"/>
  <c r="W134" i="47"/>
  <c r="Y200" i="47"/>
  <c r="E581" i="63" s="1"/>
  <c r="W200" i="47"/>
  <c r="C581" i="63" s="1"/>
  <c r="Z200" i="47"/>
  <c r="F581" i="63" s="1"/>
  <c r="A581" i="63"/>
  <c r="AP200" i="47"/>
  <c r="AD105" i="47"/>
  <c r="E384" i="61" s="1"/>
  <c r="B384" i="61"/>
  <c r="AB105" i="47"/>
  <c r="C384" i="61" s="1"/>
  <c r="AQ105" i="47"/>
  <c r="AF105" i="47"/>
  <c r="AC105" i="47"/>
  <c r="D384" i="61" s="1"/>
  <c r="AE105" i="47"/>
  <c r="K35" i="47"/>
  <c r="AN35" i="47"/>
  <c r="A29" i="63"/>
  <c r="M35" i="47"/>
  <c r="N35" i="47"/>
  <c r="F29" i="63" s="1"/>
  <c r="B101" i="61"/>
  <c r="Q159" i="47"/>
  <c r="C348" i="63" s="1"/>
  <c r="AO159" i="47"/>
  <c r="A348" i="63"/>
  <c r="S159" i="47"/>
  <c r="E348" i="63" s="1"/>
  <c r="T159" i="47"/>
  <c r="F348" i="63" s="1"/>
  <c r="M59" i="47"/>
  <c r="N59" i="47"/>
  <c r="F53" i="63" s="1"/>
  <c r="B197" i="61"/>
  <c r="A53" i="63"/>
  <c r="AN59" i="47"/>
  <c r="K59" i="47"/>
  <c r="A416" i="63"/>
  <c r="Y35" i="47"/>
  <c r="E416" i="63" s="1"/>
  <c r="W35" i="47"/>
  <c r="Z35" i="47"/>
  <c r="F416" i="63" s="1"/>
  <c r="AP35" i="47"/>
  <c r="B103" i="61"/>
  <c r="A248" i="63"/>
  <c r="B210" i="61"/>
  <c r="Q62" i="47"/>
  <c r="T62" i="47"/>
  <c r="F248" i="63" s="1"/>
  <c r="S62" i="47"/>
  <c r="E248" i="63" s="1"/>
  <c r="AO62" i="47"/>
  <c r="S199" i="47"/>
  <c r="E388" i="63" s="1"/>
  <c r="T199" i="47"/>
  <c r="F388" i="63" s="1"/>
  <c r="AO199" i="47"/>
  <c r="Q199" i="47"/>
  <c r="C388" i="63" s="1"/>
  <c r="A388" i="63"/>
  <c r="Y65" i="47"/>
  <c r="E446" i="63" s="1"/>
  <c r="A446" i="63"/>
  <c r="B223" i="61"/>
  <c r="W65" i="47"/>
  <c r="AP65" i="47"/>
  <c r="Z65" i="47"/>
  <c r="F446" i="63" s="1"/>
  <c r="Y72" i="47"/>
  <c r="E453" i="63" s="1"/>
  <c r="A453" i="63"/>
  <c r="B251" i="61"/>
  <c r="W72" i="47"/>
  <c r="Z72" i="47"/>
  <c r="F453" i="63" s="1"/>
  <c r="AP72" i="47"/>
  <c r="A198" i="63"/>
  <c r="B10" i="61"/>
  <c r="Q12" i="47"/>
  <c r="S12" i="47"/>
  <c r="E198" i="63" s="1"/>
  <c r="T12" i="47"/>
  <c r="F198" i="63" s="1"/>
  <c r="AO12" i="47"/>
  <c r="P12" i="47"/>
  <c r="R12" i="47"/>
  <c r="D198" i="63" s="1"/>
  <c r="AN174" i="47"/>
  <c r="A168" i="63"/>
  <c r="M174" i="47"/>
  <c r="N174" i="47"/>
  <c r="F168" i="63" s="1"/>
  <c r="K174" i="47"/>
  <c r="C168" i="63" s="1"/>
  <c r="Z98" i="47"/>
  <c r="F479" i="63" s="1"/>
  <c r="W98" i="47"/>
  <c r="B355" i="61"/>
  <c r="A479" i="63"/>
  <c r="AP98" i="47"/>
  <c r="Y98" i="47"/>
  <c r="E479" i="63" s="1"/>
  <c r="B399" i="61"/>
  <c r="W109" i="47"/>
  <c r="A490" i="63"/>
  <c r="AP109" i="47"/>
  <c r="Y109" i="47"/>
  <c r="E490" i="63" s="1"/>
  <c r="Z109" i="47"/>
  <c r="F490" i="63" s="1"/>
  <c r="B234" i="61"/>
  <c r="A254" i="63"/>
  <c r="Q68" i="47"/>
  <c r="AO68" i="47"/>
  <c r="S68" i="47"/>
  <c r="E254" i="63" s="1"/>
  <c r="T68" i="47"/>
  <c r="F254" i="63" s="1"/>
  <c r="AN83" i="47"/>
  <c r="AR83" i="47" s="1"/>
  <c r="B293" i="61"/>
  <c r="M83" i="47"/>
  <c r="N83" i="47"/>
  <c r="F77" i="63" s="1"/>
  <c r="K83" i="47"/>
  <c r="A77" i="63"/>
  <c r="S78" i="47"/>
  <c r="E264" i="63" s="1"/>
  <c r="A264" i="63"/>
  <c r="T78" i="47"/>
  <c r="F264" i="63" s="1"/>
  <c r="B274" i="61"/>
  <c r="Q78" i="47"/>
  <c r="AO78" i="47"/>
  <c r="W82" i="47"/>
  <c r="Z82" i="47"/>
  <c r="F463" i="63" s="1"/>
  <c r="B291" i="61"/>
  <c r="A463" i="63"/>
  <c r="AP82" i="47"/>
  <c r="Y82" i="47"/>
  <c r="E463" i="63" s="1"/>
  <c r="N176" i="47"/>
  <c r="F170" i="63" s="1"/>
  <c r="K176" i="47"/>
  <c r="C170" i="63" s="1"/>
  <c r="AN176" i="47"/>
  <c r="M176" i="47"/>
  <c r="A170" i="63"/>
  <c r="A552" i="63"/>
  <c r="Z171" i="47"/>
  <c r="F552" i="63" s="1"/>
  <c r="W171" i="47"/>
  <c r="C552" i="63" s="1"/>
  <c r="Y171" i="47"/>
  <c r="E552" i="63" s="1"/>
  <c r="AP171" i="47"/>
  <c r="W187" i="47"/>
  <c r="C568" i="63" s="1"/>
  <c r="AP187" i="47"/>
  <c r="A568" i="63"/>
  <c r="Z187" i="47"/>
  <c r="F568" i="63" s="1"/>
  <c r="Y187" i="47"/>
  <c r="E568" i="63" s="1"/>
  <c r="A550" i="63"/>
  <c r="Z169" i="47"/>
  <c r="F550" i="63" s="1"/>
  <c r="W169" i="47"/>
  <c r="C550" i="63" s="1"/>
  <c r="Y169" i="47"/>
  <c r="E550" i="63" s="1"/>
  <c r="AP169" i="47"/>
  <c r="S126" i="47"/>
  <c r="E312" i="63" s="1"/>
  <c r="AO126" i="47"/>
  <c r="B466" i="61"/>
  <c r="T126" i="47"/>
  <c r="F312" i="63" s="1"/>
  <c r="Q126" i="47"/>
  <c r="A312" i="63"/>
  <c r="AD128" i="47"/>
  <c r="E476" i="61" s="1"/>
  <c r="AQ128" i="47"/>
  <c r="AE128" i="47"/>
  <c r="AB128" i="47"/>
  <c r="C476" i="61" s="1"/>
  <c r="B476" i="61"/>
  <c r="AC128" i="47"/>
  <c r="D476" i="61" s="1"/>
  <c r="AF128" i="47"/>
  <c r="AE117" i="47"/>
  <c r="AF117" i="47"/>
  <c r="AB117" i="47"/>
  <c r="C432" i="61" s="1"/>
  <c r="AQ117" i="47"/>
  <c r="B432" i="61"/>
  <c r="AD117" i="47"/>
  <c r="E432" i="61" s="1"/>
  <c r="AC117" i="47"/>
  <c r="D432" i="61" s="1"/>
  <c r="Z128" i="47"/>
  <c r="F509" i="63" s="1"/>
  <c r="AP128" i="47"/>
  <c r="B475" i="61"/>
  <c r="W128" i="47"/>
  <c r="A509" i="63"/>
  <c r="Y128" i="47"/>
  <c r="E509" i="63" s="1"/>
  <c r="Z170" i="47"/>
  <c r="F551" i="63" s="1"/>
  <c r="Y170" i="47"/>
  <c r="E551" i="63" s="1"/>
  <c r="A551" i="63"/>
  <c r="W170" i="47"/>
  <c r="C551" i="63" s="1"/>
  <c r="AP170" i="47"/>
  <c r="AD15" i="47"/>
  <c r="E24" i="61" s="1"/>
  <c r="AE15" i="47"/>
  <c r="AC15" i="47"/>
  <c r="D24" i="61" s="1"/>
  <c r="AB15" i="47"/>
  <c r="C24" i="61" s="1"/>
  <c r="AF15" i="47"/>
  <c r="B24" i="61"/>
  <c r="AQ15" i="47"/>
  <c r="AO128" i="47"/>
  <c r="A314" i="63"/>
  <c r="Q128" i="47"/>
  <c r="T128" i="47"/>
  <c r="F314" i="63" s="1"/>
  <c r="S128" i="47"/>
  <c r="E314" i="63" s="1"/>
  <c r="B474" i="61"/>
  <c r="AN121" i="47"/>
  <c r="K121" i="47"/>
  <c r="B445" i="61"/>
  <c r="N121" i="47"/>
  <c r="F115" i="63" s="1"/>
  <c r="A115" i="63"/>
  <c r="M121" i="47"/>
  <c r="B516" i="61"/>
  <c r="AQ138" i="47"/>
  <c r="AC138" i="47"/>
  <c r="D516" i="61" s="1"/>
  <c r="AF138" i="47"/>
  <c r="AB138" i="47"/>
  <c r="C516" i="61" s="1"/>
  <c r="AD138" i="47"/>
  <c r="E516" i="61" s="1"/>
  <c r="AE138" i="47"/>
  <c r="AN104" i="47"/>
  <c r="A98" i="63"/>
  <c r="K104" i="47"/>
  <c r="M104" i="47"/>
  <c r="N104" i="47"/>
  <c r="F98" i="63" s="1"/>
  <c r="B377" i="61"/>
  <c r="AO150" i="47"/>
  <c r="S150" i="47"/>
  <c r="E339" i="63" s="1"/>
  <c r="A339" i="63"/>
  <c r="Q150" i="47"/>
  <c r="C339" i="63" s="1"/>
  <c r="T150" i="47"/>
  <c r="F339" i="63" s="1"/>
  <c r="B359" i="61"/>
  <c r="AP99" i="47"/>
  <c r="Y99" i="47"/>
  <c r="E480" i="63" s="1"/>
  <c r="Z99" i="47"/>
  <c r="F480" i="63" s="1"/>
  <c r="A480" i="63"/>
  <c r="W99" i="47"/>
  <c r="AF195" i="47"/>
  <c r="AE195" i="47"/>
  <c r="AD195" i="47"/>
  <c r="AC195" i="47"/>
  <c r="AB195" i="47"/>
  <c r="AQ195" i="47"/>
  <c r="AQ71" i="47"/>
  <c r="AF71" i="47"/>
  <c r="B248" i="61"/>
  <c r="AE71" i="47"/>
  <c r="AD71" i="47"/>
  <c r="E248" i="61" s="1"/>
  <c r="AC71" i="47"/>
  <c r="D248" i="61" s="1"/>
  <c r="AB71" i="47"/>
  <c r="C248" i="61" s="1"/>
  <c r="W184" i="47"/>
  <c r="C565" i="63" s="1"/>
  <c r="A565" i="63"/>
  <c r="Z184" i="47"/>
  <c r="F565" i="63" s="1"/>
  <c r="Y184" i="47"/>
  <c r="E565" i="63" s="1"/>
  <c r="AP184" i="47"/>
  <c r="Z159" i="47"/>
  <c r="F540" i="63" s="1"/>
  <c r="Y159" i="47"/>
  <c r="E540" i="63" s="1"/>
  <c r="W159" i="47"/>
  <c r="C540" i="63" s="1"/>
  <c r="AP159" i="47"/>
  <c r="A540" i="63"/>
  <c r="K12" i="47"/>
  <c r="N12" i="47"/>
  <c r="F6" i="63" s="1"/>
  <c r="AN12" i="47"/>
  <c r="B9" i="61"/>
  <c r="M12" i="47"/>
  <c r="A6" i="63"/>
  <c r="L12" i="47"/>
  <c r="J12" i="47"/>
  <c r="B116" i="61"/>
  <c r="AF38" i="47"/>
  <c r="AC38" i="47"/>
  <c r="D116" i="61" s="1"/>
  <c r="AE38" i="47"/>
  <c r="AB38" i="47"/>
  <c r="C116" i="61" s="1"/>
  <c r="AD38" i="47"/>
  <c r="E116" i="61" s="1"/>
  <c r="AQ38" i="47"/>
  <c r="N37" i="47"/>
  <c r="F31" i="63" s="1"/>
  <c r="AN37" i="47"/>
  <c r="A31" i="63"/>
  <c r="B109" i="61"/>
  <c r="M37" i="47"/>
  <c r="K37" i="47"/>
  <c r="S118" i="47"/>
  <c r="E304" i="63" s="1"/>
  <c r="T118" i="47"/>
  <c r="F304" i="63" s="1"/>
  <c r="AO118" i="47"/>
  <c r="A304" i="63"/>
  <c r="Q118" i="47"/>
  <c r="B434" i="61"/>
  <c r="Z174" i="47"/>
  <c r="F555" i="63" s="1"/>
  <c r="W174" i="47"/>
  <c r="C555" i="63" s="1"/>
  <c r="A555" i="63"/>
  <c r="Y174" i="47"/>
  <c r="E555" i="63" s="1"/>
  <c r="AP174" i="47"/>
  <c r="M163" i="47"/>
  <c r="N163" i="47"/>
  <c r="F157" i="63" s="1"/>
  <c r="K163" i="47"/>
  <c r="C157" i="63" s="1"/>
  <c r="AN163" i="47"/>
  <c r="A157" i="63"/>
  <c r="AB27" i="47"/>
  <c r="C72" i="61" s="1"/>
  <c r="AQ27" i="47"/>
  <c r="AD27" i="47"/>
  <c r="E72" i="61" s="1"/>
  <c r="AF27" i="47"/>
  <c r="AE27" i="47"/>
  <c r="AC27" i="47"/>
  <c r="D72" i="61" s="1"/>
  <c r="B72" i="61"/>
  <c r="A132" i="63"/>
  <c r="N138" i="47"/>
  <c r="F132" i="63" s="1"/>
  <c r="K138" i="47"/>
  <c r="AN138" i="47"/>
  <c r="M138" i="47"/>
  <c r="B513" i="61"/>
  <c r="AO28" i="47"/>
  <c r="S28" i="47"/>
  <c r="E214" i="63" s="1"/>
  <c r="T28" i="47"/>
  <c r="F214" i="63" s="1"/>
  <c r="B74" i="61"/>
  <c r="Q28" i="47"/>
  <c r="A214" i="63"/>
  <c r="AN192" i="47"/>
  <c r="K192" i="47"/>
  <c r="C186" i="63" s="1"/>
  <c r="M192" i="47"/>
  <c r="A186" i="63"/>
  <c r="N192" i="47"/>
  <c r="F186" i="63" s="1"/>
  <c r="Z139" i="47"/>
  <c r="F520" i="63" s="1"/>
  <c r="Y139" i="47"/>
  <c r="E520" i="63" s="1"/>
  <c r="W139" i="47"/>
  <c r="C520" i="63" s="1"/>
  <c r="AP139" i="47"/>
  <c r="A520" i="63"/>
  <c r="S112" i="47"/>
  <c r="E298" i="63" s="1"/>
  <c r="AO112" i="47"/>
  <c r="Q112" i="47"/>
  <c r="B410" i="61"/>
  <c r="T112" i="47"/>
  <c r="F298" i="63" s="1"/>
  <c r="A298" i="63"/>
  <c r="AO74" i="47"/>
  <c r="Q74" i="47"/>
  <c r="B258" i="61"/>
  <c r="S74" i="47"/>
  <c r="E260" i="63" s="1"/>
  <c r="T74" i="47"/>
  <c r="F260" i="63" s="1"/>
  <c r="A260" i="63"/>
  <c r="B408" i="61"/>
  <c r="AQ111" i="47"/>
  <c r="AB111" i="47"/>
  <c r="C408" i="61" s="1"/>
  <c r="AE111" i="47"/>
  <c r="AF111" i="47"/>
  <c r="AD111" i="47"/>
  <c r="E408" i="61" s="1"/>
  <c r="AC111" i="47"/>
  <c r="D408" i="61" s="1"/>
  <c r="AP37" i="47"/>
  <c r="Y37" i="47"/>
  <c r="E418" i="63" s="1"/>
  <c r="A418" i="63"/>
  <c r="W37" i="47"/>
  <c r="Z37" i="47"/>
  <c r="F418" i="63" s="1"/>
  <c r="B111" i="61"/>
  <c r="AD109" i="47"/>
  <c r="E400" i="61" s="1"/>
  <c r="AB109" i="47"/>
  <c r="C400" i="61" s="1"/>
  <c r="AE109" i="47"/>
  <c r="AC109" i="47"/>
  <c r="D400" i="61" s="1"/>
  <c r="AF109" i="47"/>
  <c r="AQ109" i="47"/>
  <c r="B400" i="61"/>
  <c r="S185" i="47"/>
  <c r="E374" i="63" s="1"/>
  <c r="Q185" i="47"/>
  <c r="C374" i="63" s="1"/>
  <c r="T185" i="47"/>
  <c r="F374" i="63" s="1"/>
  <c r="A374" i="63"/>
  <c r="AO185" i="47"/>
  <c r="Z166" i="47"/>
  <c r="F547" i="63" s="1"/>
  <c r="Y166" i="47"/>
  <c r="E547" i="63" s="1"/>
  <c r="W166" i="47"/>
  <c r="C547" i="63" s="1"/>
  <c r="A547" i="63"/>
  <c r="AP166" i="47"/>
  <c r="AQ141" i="47"/>
  <c r="AD141" i="47"/>
  <c r="AF141" i="47"/>
  <c r="AC141" i="47"/>
  <c r="AB141" i="47"/>
  <c r="AE141" i="47"/>
  <c r="N26" i="47"/>
  <c r="F20" i="63" s="1"/>
  <c r="K26" i="47"/>
  <c r="B65" i="61"/>
  <c r="AN26" i="47"/>
  <c r="M26" i="47"/>
  <c r="A20" i="63"/>
  <c r="N85" i="47"/>
  <c r="F79" i="63" s="1"/>
  <c r="K85" i="47"/>
  <c r="A79" i="63"/>
  <c r="M85" i="47"/>
  <c r="B301" i="61"/>
  <c r="AN85" i="47"/>
  <c r="AB58" i="47"/>
  <c r="C196" i="61" s="1"/>
  <c r="AQ58" i="47"/>
  <c r="AC58" i="47"/>
  <c r="D196" i="61" s="1"/>
  <c r="AD58" i="47"/>
  <c r="E196" i="61" s="1"/>
  <c r="B196" i="61"/>
  <c r="AE58" i="47"/>
  <c r="AF58" i="47"/>
  <c r="T192" i="47"/>
  <c r="F381" i="63" s="1"/>
  <c r="Q192" i="47"/>
  <c r="C381" i="63" s="1"/>
  <c r="AO192" i="47"/>
  <c r="S192" i="47"/>
  <c r="E381" i="63" s="1"/>
  <c r="A381" i="63"/>
  <c r="AB167" i="47"/>
  <c r="AQ167" i="47"/>
  <c r="AE167" i="47"/>
  <c r="AC167" i="47"/>
  <c r="AF167" i="47"/>
  <c r="AD167" i="47"/>
  <c r="AP105" i="47"/>
  <c r="A486" i="63"/>
  <c r="B383" i="61"/>
  <c r="Z105" i="47"/>
  <c r="F486" i="63" s="1"/>
  <c r="W105" i="47"/>
  <c r="Y105" i="47"/>
  <c r="E486" i="63" s="1"/>
  <c r="W177" i="47"/>
  <c r="C558" i="63" s="1"/>
  <c r="AP177" i="47"/>
  <c r="A558" i="63"/>
  <c r="Y177" i="47"/>
  <c r="E558" i="63" s="1"/>
  <c r="Z177" i="47"/>
  <c r="F558" i="63" s="1"/>
  <c r="A470" i="63"/>
  <c r="B319" i="61"/>
  <c r="W89" i="47"/>
  <c r="Y89" i="47"/>
  <c r="E470" i="63" s="1"/>
  <c r="Z89" i="47"/>
  <c r="F470" i="63" s="1"/>
  <c r="AP89" i="47"/>
  <c r="K170" i="47"/>
  <c r="C164" i="63" s="1"/>
  <c r="AN170" i="47"/>
  <c r="N170" i="47"/>
  <c r="F164" i="63" s="1"/>
  <c r="A164" i="63"/>
  <c r="M170" i="47"/>
  <c r="A438" i="63"/>
  <c r="B191" i="61"/>
  <c r="AP57" i="47"/>
  <c r="Z57" i="47"/>
  <c r="F438" i="63" s="1"/>
  <c r="Y57" i="47"/>
  <c r="E438" i="63" s="1"/>
  <c r="W57" i="47"/>
  <c r="AQ35" i="47"/>
  <c r="AD35" i="47"/>
  <c r="E104" i="61" s="1"/>
  <c r="AC35" i="47"/>
  <c r="D104" i="61" s="1"/>
  <c r="AE35" i="47"/>
  <c r="AF35" i="47"/>
  <c r="B104" i="61"/>
  <c r="AB35" i="47"/>
  <c r="C104" i="61" s="1"/>
  <c r="Q200" i="47"/>
  <c r="C389" i="63" s="1"/>
  <c r="AO200" i="47"/>
  <c r="T200" i="47"/>
  <c r="F389" i="63" s="1"/>
  <c r="A389" i="63"/>
  <c r="S200" i="47"/>
  <c r="E389" i="63" s="1"/>
  <c r="S119" i="47"/>
  <c r="E305" i="63" s="1"/>
  <c r="AO119" i="47"/>
  <c r="A305" i="63"/>
  <c r="T119" i="47"/>
  <c r="F305" i="63" s="1"/>
  <c r="B438" i="61"/>
  <c r="Q119" i="47"/>
  <c r="AP30" i="47"/>
  <c r="Y30" i="47"/>
  <c r="E411" i="63" s="1"/>
  <c r="B83" i="61"/>
  <c r="W30" i="47"/>
  <c r="Z30" i="47"/>
  <c r="F411" i="63" s="1"/>
  <c r="A411" i="63"/>
  <c r="A412" i="63"/>
  <c r="Y31" i="47"/>
  <c r="E412" i="63" s="1"/>
  <c r="Z31" i="47"/>
  <c r="F412" i="63" s="1"/>
  <c r="B87" i="61"/>
  <c r="W31" i="47"/>
  <c r="AP31" i="47"/>
  <c r="T57" i="47"/>
  <c r="F243" i="63" s="1"/>
  <c r="A243" i="63"/>
  <c r="AO57" i="47"/>
  <c r="Q57" i="47"/>
  <c r="S57" i="47"/>
  <c r="E243" i="63" s="1"/>
  <c r="B190" i="61"/>
  <c r="K151" i="47"/>
  <c r="C145" i="63" s="1"/>
  <c r="A145" i="63"/>
  <c r="AN151" i="47"/>
  <c r="N151" i="47"/>
  <c r="F145" i="63" s="1"/>
  <c r="M151" i="47"/>
  <c r="W161" i="47"/>
  <c r="C542" i="63" s="1"/>
  <c r="AP161" i="47"/>
  <c r="A542" i="63"/>
  <c r="Y161" i="47"/>
  <c r="E542" i="63" s="1"/>
  <c r="Z161" i="47"/>
  <c r="F542" i="63" s="1"/>
  <c r="AP129" i="47"/>
  <c r="W129" i="47"/>
  <c r="Z129" i="47"/>
  <c r="F510" i="63" s="1"/>
  <c r="Y129" i="47"/>
  <c r="E510" i="63" s="1"/>
  <c r="A510" i="63"/>
  <c r="B479" i="61"/>
  <c r="AP63" i="47"/>
  <c r="B215" i="61"/>
  <c r="Y63" i="47"/>
  <c r="E444" i="63" s="1"/>
  <c r="A444" i="63"/>
  <c r="Z63" i="47"/>
  <c r="F444" i="63" s="1"/>
  <c r="W63" i="47"/>
  <c r="AB93" i="47"/>
  <c r="C336" i="61" s="1"/>
  <c r="AE93" i="47"/>
  <c r="AC93" i="47"/>
  <c r="D336" i="61" s="1"/>
  <c r="B336" i="61"/>
  <c r="AD93" i="47"/>
  <c r="E336" i="61" s="1"/>
  <c r="AF93" i="47"/>
  <c r="AQ93" i="47"/>
  <c r="AN183" i="47"/>
  <c r="K183" i="47"/>
  <c r="C177" i="63" s="1"/>
  <c r="M183" i="47"/>
  <c r="N183" i="47"/>
  <c r="F177" i="63" s="1"/>
  <c r="A177" i="63"/>
  <c r="AP130" i="47"/>
  <c r="Z130" i="47"/>
  <c r="F511" i="63" s="1"/>
  <c r="B483" i="61"/>
  <c r="Y130" i="47"/>
  <c r="E511" i="63" s="1"/>
  <c r="A511" i="63"/>
  <c r="W130" i="47"/>
  <c r="AQ179" i="47"/>
  <c r="AE179" i="47"/>
  <c r="AF179" i="47"/>
  <c r="AB179" i="47"/>
  <c r="AC179" i="47"/>
  <c r="AD179" i="47"/>
  <c r="B207" i="61"/>
  <c r="AP61" i="47"/>
  <c r="W61" i="47"/>
  <c r="Z61" i="47"/>
  <c r="F442" i="63" s="1"/>
  <c r="A442" i="63"/>
  <c r="Y61" i="47"/>
  <c r="E442" i="63" s="1"/>
  <c r="AF145" i="47"/>
  <c r="AD145" i="47"/>
  <c r="AE145" i="47"/>
  <c r="AB145" i="47"/>
  <c r="AC145" i="47"/>
  <c r="AQ145" i="47"/>
  <c r="AB80" i="47"/>
  <c r="C284" i="61" s="1"/>
  <c r="AC80" i="47"/>
  <c r="D284" i="61" s="1"/>
  <c r="AF80" i="47"/>
  <c r="B284" i="61"/>
  <c r="AD80" i="47"/>
  <c r="E284" i="61" s="1"/>
  <c r="AQ80" i="47"/>
  <c r="AE80" i="47"/>
  <c r="K189" i="47"/>
  <c r="C183" i="63" s="1"/>
  <c r="N189" i="47"/>
  <c r="F183" i="63" s="1"/>
  <c r="AN189" i="47"/>
  <c r="AR189" i="47" s="1"/>
  <c r="A183" i="63"/>
  <c r="M189" i="47"/>
  <c r="AC47" i="47"/>
  <c r="D152" i="61" s="1"/>
  <c r="AB47" i="47"/>
  <c r="C152" i="61" s="1"/>
  <c r="AD47" i="47"/>
  <c r="E152" i="61" s="1"/>
  <c r="AQ47" i="47"/>
  <c r="AF47" i="47"/>
  <c r="B152" i="61"/>
  <c r="AE47" i="47"/>
  <c r="AF124" i="47"/>
  <c r="AQ124" i="47"/>
  <c r="AB124" i="47"/>
  <c r="C460" i="61" s="1"/>
  <c r="AE124" i="47"/>
  <c r="B460" i="61"/>
  <c r="AC124" i="47"/>
  <c r="D460" i="61" s="1"/>
  <c r="AD124" i="47"/>
  <c r="E460" i="61" s="1"/>
  <c r="AF74" i="47"/>
  <c r="AB74" i="47"/>
  <c r="C260" i="61" s="1"/>
  <c r="AC74" i="47"/>
  <c r="D260" i="61" s="1"/>
  <c r="AD74" i="47"/>
  <c r="E260" i="61" s="1"/>
  <c r="AE74" i="47"/>
  <c r="AQ74" i="47"/>
  <c r="B260" i="61"/>
  <c r="S58" i="47"/>
  <c r="E244" i="63" s="1"/>
  <c r="Q58" i="47"/>
  <c r="B194" i="61"/>
  <c r="T58" i="47"/>
  <c r="F244" i="63" s="1"/>
  <c r="A244" i="63"/>
  <c r="AO58" i="47"/>
  <c r="AB28" i="47"/>
  <c r="C76" i="61" s="1"/>
  <c r="AF28" i="47"/>
  <c r="AD28" i="47"/>
  <c r="E76" i="61" s="1"/>
  <c r="AE28" i="47"/>
  <c r="AC28" i="47"/>
  <c r="D76" i="61" s="1"/>
  <c r="AQ28" i="47"/>
  <c r="B76" i="61"/>
  <c r="Q100" i="47"/>
  <c r="T100" i="47"/>
  <c r="F286" i="63" s="1"/>
  <c r="B362" i="61"/>
  <c r="A286" i="63"/>
  <c r="AO100" i="47"/>
  <c r="S100" i="47"/>
  <c r="E286" i="63" s="1"/>
  <c r="S61" i="47"/>
  <c r="E247" i="63" s="1"/>
  <c r="T61" i="47"/>
  <c r="F247" i="63" s="1"/>
  <c r="Q61" i="47"/>
  <c r="A247" i="63"/>
  <c r="B206" i="61"/>
  <c r="AO61" i="47"/>
  <c r="K97" i="47"/>
  <c r="B349" i="61"/>
  <c r="M97" i="47"/>
  <c r="N97" i="47"/>
  <c r="F91" i="63" s="1"/>
  <c r="AN97" i="47"/>
  <c r="A91" i="63"/>
  <c r="AO165" i="47"/>
  <c r="S165" i="47"/>
  <c r="E354" i="63" s="1"/>
  <c r="Q165" i="47"/>
  <c r="C354" i="63" s="1"/>
  <c r="T165" i="47"/>
  <c r="F354" i="63" s="1"/>
  <c r="A354" i="63"/>
  <c r="N177" i="47"/>
  <c r="F171" i="63" s="1"/>
  <c r="M177" i="47"/>
  <c r="K177" i="47"/>
  <c r="C171" i="63" s="1"/>
  <c r="A171" i="63"/>
  <c r="AN177" i="47"/>
  <c r="Y147" i="47"/>
  <c r="E528" i="63" s="1"/>
  <c r="Z147" i="47"/>
  <c r="F528" i="63" s="1"/>
  <c r="A528" i="63"/>
  <c r="W147" i="47"/>
  <c r="C528" i="63" s="1"/>
  <c r="AP147" i="47"/>
  <c r="AC90" i="47"/>
  <c r="D324" i="61" s="1"/>
  <c r="AB90" i="47"/>
  <c r="C324" i="61" s="1"/>
  <c r="AE90" i="47"/>
  <c r="B324" i="61"/>
  <c r="AF90" i="47"/>
  <c r="AQ90" i="47"/>
  <c r="AD90" i="47"/>
  <c r="E324" i="61" s="1"/>
  <c r="S122" i="47"/>
  <c r="E308" i="63" s="1"/>
  <c r="A308" i="63"/>
  <c r="AO122" i="47"/>
  <c r="B450" i="61"/>
  <c r="T122" i="47"/>
  <c r="F308" i="63" s="1"/>
  <c r="Q122" i="47"/>
  <c r="T134" i="47"/>
  <c r="F320" i="63" s="1"/>
  <c r="AO134" i="47"/>
  <c r="Q134" i="47"/>
  <c r="S134" i="47"/>
  <c r="E320" i="63" s="1"/>
  <c r="A320" i="63"/>
  <c r="B498" i="61"/>
  <c r="M13" i="47"/>
  <c r="AN13" i="47"/>
  <c r="B13" i="61"/>
  <c r="K13" i="47"/>
  <c r="N13" i="47"/>
  <c r="F7" i="63" s="1"/>
  <c r="A7" i="63"/>
  <c r="L13" i="47"/>
  <c r="J13" i="47"/>
  <c r="K187" i="47"/>
  <c r="C181" i="63" s="1"/>
  <c r="A181" i="63"/>
  <c r="M187" i="47"/>
  <c r="N187" i="47"/>
  <c r="F181" i="63" s="1"/>
  <c r="AN187" i="47"/>
  <c r="A295" i="63"/>
  <c r="B398" i="61"/>
  <c r="AO109" i="47"/>
  <c r="S109" i="47"/>
  <c r="E295" i="63" s="1"/>
  <c r="Q109" i="47"/>
  <c r="T109" i="47"/>
  <c r="F295" i="63" s="1"/>
  <c r="N143" i="47"/>
  <c r="F137" i="63" s="1"/>
  <c r="K143" i="47"/>
  <c r="C137" i="63" s="1"/>
  <c r="AN143" i="47"/>
  <c r="M143" i="47"/>
  <c r="A137" i="63"/>
  <c r="W140" i="47"/>
  <c r="C521" i="63" s="1"/>
  <c r="Y140" i="47"/>
  <c r="E521" i="63" s="1"/>
  <c r="AP140" i="47"/>
  <c r="A521" i="63"/>
  <c r="Z140" i="47"/>
  <c r="F521" i="63" s="1"/>
  <c r="AF34" i="47"/>
  <c r="AQ34" i="47"/>
  <c r="AC34" i="47"/>
  <c r="D100" i="61" s="1"/>
  <c r="AB34" i="47"/>
  <c r="C100" i="61" s="1"/>
  <c r="B100" i="61"/>
  <c r="AD34" i="47"/>
  <c r="E100" i="61" s="1"/>
  <c r="AE34" i="47"/>
  <c r="S67" i="47"/>
  <c r="E253" i="63" s="1"/>
  <c r="AO67" i="47"/>
  <c r="Q67" i="47"/>
  <c r="A253" i="63"/>
  <c r="T67" i="47"/>
  <c r="F253" i="63" s="1"/>
  <c r="B230" i="61"/>
  <c r="T139" i="47"/>
  <c r="F328" i="63" s="1"/>
  <c r="A328" i="63"/>
  <c r="Q139" i="47"/>
  <c r="C328" i="63" s="1"/>
  <c r="S139" i="47"/>
  <c r="E328" i="63" s="1"/>
  <c r="AO139" i="47"/>
  <c r="M32" i="47"/>
  <c r="E26" i="63" s="1"/>
  <c r="N32" i="47"/>
  <c r="F26" i="63" s="1"/>
  <c r="A26" i="63"/>
  <c r="AN32" i="47"/>
  <c r="K32" i="47"/>
  <c r="B89" i="61"/>
  <c r="AC99" i="47"/>
  <c r="D360" i="61" s="1"/>
  <c r="AE99" i="47"/>
  <c r="AD99" i="47"/>
  <c r="E360" i="61" s="1"/>
  <c r="B360" i="61"/>
  <c r="AQ99" i="47"/>
  <c r="AB99" i="47"/>
  <c r="C360" i="61" s="1"/>
  <c r="AF99" i="47"/>
  <c r="B66" i="61"/>
  <c r="AO26" i="47"/>
  <c r="A212" i="63"/>
  <c r="S26" i="47"/>
  <c r="E212" i="63" s="1"/>
  <c r="T26" i="47"/>
  <c r="F212" i="63" s="1"/>
  <c r="Q26" i="47"/>
  <c r="AB32" i="47"/>
  <c r="C92" i="61" s="1"/>
  <c r="AF32" i="47"/>
  <c r="AC32" i="47"/>
  <c r="D92" i="61" s="1"/>
  <c r="AE32" i="47"/>
  <c r="B92" i="61"/>
  <c r="AQ32" i="47"/>
  <c r="AD32" i="47"/>
  <c r="E92" i="61" s="1"/>
  <c r="AQ78" i="47"/>
  <c r="AB78" i="47"/>
  <c r="C276" i="61" s="1"/>
  <c r="AC78" i="47"/>
  <c r="D276" i="61" s="1"/>
  <c r="B276" i="61"/>
  <c r="AF78" i="47"/>
  <c r="AD78" i="47"/>
  <c r="E276" i="61" s="1"/>
  <c r="AE78" i="47"/>
  <c r="AQ144" i="47"/>
  <c r="AE144" i="47"/>
  <c r="AB144" i="47"/>
  <c r="AC144" i="47"/>
  <c r="AF144" i="47"/>
  <c r="AD144" i="47"/>
  <c r="AP86" i="47"/>
  <c r="Y86" i="47"/>
  <c r="E467" i="63" s="1"/>
  <c r="W86" i="47"/>
  <c r="A467" i="63"/>
  <c r="B307" i="61"/>
  <c r="Z86" i="47"/>
  <c r="F467" i="63" s="1"/>
  <c r="S202" i="47"/>
  <c r="E391" i="63" s="1"/>
  <c r="T202" i="47"/>
  <c r="F391" i="63" s="1"/>
  <c r="A391" i="63"/>
  <c r="Q202" i="47"/>
  <c r="C391" i="63" s="1"/>
  <c r="AO202" i="47"/>
  <c r="A380" i="63"/>
  <c r="T191" i="47"/>
  <c r="F380" i="63" s="1"/>
  <c r="AO191" i="47"/>
  <c r="S191" i="47"/>
  <c r="E380" i="63" s="1"/>
  <c r="Q191" i="47"/>
  <c r="C380" i="63" s="1"/>
  <c r="AQ199" i="47"/>
  <c r="AD199" i="47"/>
  <c r="AC199" i="47"/>
  <c r="AF199" i="47"/>
  <c r="AB199" i="47"/>
  <c r="AE199" i="47"/>
  <c r="AB75" i="47"/>
  <c r="C264" i="61" s="1"/>
  <c r="AF75" i="47"/>
  <c r="AD75" i="47"/>
  <c r="E264" i="61" s="1"/>
  <c r="AQ75" i="47"/>
  <c r="AC75" i="47"/>
  <c r="D264" i="61" s="1"/>
  <c r="B264" i="61"/>
  <c r="AE75" i="47"/>
  <c r="Y168" i="47"/>
  <c r="E549" i="63" s="1"/>
  <c r="W168" i="47"/>
  <c r="C549" i="63" s="1"/>
  <c r="A549" i="63"/>
  <c r="Z168" i="47"/>
  <c r="F549" i="63" s="1"/>
  <c r="AP168" i="47"/>
  <c r="AC73" i="47"/>
  <c r="D256" i="61" s="1"/>
  <c r="AB73" i="47"/>
  <c r="C256" i="61" s="1"/>
  <c r="B256" i="61"/>
  <c r="AF73" i="47"/>
  <c r="AD73" i="47"/>
  <c r="E256" i="61" s="1"/>
  <c r="AQ73" i="47"/>
  <c r="AE73" i="47"/>
  <c r="AN54" i="47"/>
  <c r="N54" i="47"/>
  <c r="F48" i="63" s="1"/>
  <c r="B177" i="61"/>
  <c r="K54" i="47"/>
  <c r="M54" i="47"/>
  <c r="A48" i="63"/>
  <c r="Y112" i="47"/>
  <c r="E493" i="63" s="1"/>
  <c r="Z112" i="47"/>
  <c r="F493" i="63" s="1"/>
  <c r="W112" i="47"/>
  <c r="B411" i="61"/>
  <c r="AP112" i="47"/>
  <c r="A493" i="63"/>
  <c r="AP24" i="47"/>
  <c r="AP11" i="47"/>
  <c r="AO17" i="47"/>
  <c r="AO14" i="47"/>
  <c r="AP21" i="47"/>
  <c r="N11" i="47"/>
  <c r="F5" i="63" s="1"/>
  <c r="K11" i="47"/>
  <c r="C5" i="63" s="1"/>
  <c r="AN11" i="47"/>
  <c r="AP16" i="47"/>
  <c r="AR16" i="47" s="1"/>
  <c r="AO22" i="47"/>
  <c r="AP18" i="47"/>
  <c r="AO24" i="47"/>
  <c r="A5" i="63"/>
  <c r="B5" i="61"/>
  <c r="M11" i="47"/>
  <c r="AP13" i="47"/>
  <c r="AP22" i="47"/>
  <c r="AQ20" i="47"/>
  <c r="AP15" i="47"/>
  <c r="AR15" i="47" s="1"/>
  <c r="AP12" i="47"/>
  <c r="AQ13" i="47"/>
  <c r="AP23" i="47"/>
  <c r="AP19" i="47"/>
  <c r="AR19" i="47" s="1"/>
  <c r="AP14" i="47"/>
  <c r="AO21" i="47"/>
  <c r="AO23" i="47"/>
  <c r="AP20" i="47"/>
  <c r="AO19" i="47"/>
  <c r="AP17" i="47"/>
  <c r="AR17" i="47" s="1"/>
  <c r="J11" i="47"/>
  <c r="AO20" i="47"/>
  <c r="AR20" i="47" s="1"/>
  <c r="L11" i="47"/>
  <c r="K61" i="47"/>
  <c r="D205" i="61" s="1"/>
  <c r="N61" i="47"/>
  <c r="F55" i="63" s="1"/>
  <c r="B205" i="61"/>
  <c r="M61" i="47"/>
  <c r="A55" i="63"/>
  <c r="AN61" i="47"/>
  <c r="S33" i="47"/>
  <c r="E219" i="63" s="1"/>
  <c r="Q33" i="47"/>
  <c r="B94" i="61"/>
  <c r="T33" i="47"/>
  <c r="F219" i="63" s="1"/>
  <c r="AO33" i="47"/>
  <c r="A219" i="63"/>
  <c r="Q54" i="47"/>
  <c r="D178" i="61" s="1"/>
  <c r="AO54" i="47"/>
  <c r="A240" i="63"/>
  <c r="S54" i="47"/>
  <c r="E240" i="63" s="1"/>
  <c r="T54" i="47"/>
  <c r="F240" i="63" s="1"/>
  <c r="B178" i="61"/>
  <c r="A81" i="63"/>
  <c r="M87" i="47"/>
  <c r="B309" i="61"/>
  <c r="AN87" i="47"/>
  <c r="N87" i="47"/>
  <c r="F81" i="63" s="1"/>
  <c r="K87" i="47"/>
  <c r="K181" i="47"/>
  <c r="C175" i="63" s="1"/>
  <c r="N181" i="47"/>
  <c r="F175" i="63" s="1"/>
  <c r="M181" i="47"/>
  <c r="E181" i="47" s="1"/>
  <c r="A175" i="63"/>
  <c r="AN181" i="47"/>
  <c r="AR181" i="47" s="1"/>
  <c r="W47" i="47"/>
  <c r="AP47" i="47"/>
  <c r="Z47" i="47"/>
  <c r="F428" i="63" s="1"/>
  <c r="B151" i="61"/>
  <c r="A428" i="63"/>
  <c r="Y47" i="47"/>
  <c r="E428" i="63" s="1"/>
  <c r="AF18" i="47"/>
  <c r="AD18" i="47"/>
  <c r="E36" i="61" s="1"/>
  <c r="AE18" i="47"/>
  <c r="B36" i="61"/>
  <c r="AC18" i="47"/>
  <c r="D36" i="61" s="1"/>
  <c r="AB18" i="47"/>
  <c r="C36" i="61" s="1"/>
  <c r="AQ18" i="47"/>
  <c r="N107" i="47"/>
  <c r="F101" i="63" s="1"/>
  <c r="M107" i="47"/>
  <c r="B389" i="61"/>
  <c r="AN107" i="47"/>
  <c r="A101" i="63"/>
  <c r="K107" i="47"/>
  <c r="AC125" i="47"/>
  <c r="D464" i="61" s="1"/>
  <c r="AB125" i="47"/>
  <c r="C464" i="61" s="1"/>
  <c r="AE125" i="47"/>
  <c r="AQ125" i="47"/>
  <c r="AF125" i="47"/>
  <c r="AD125" i="47"/>
  <c r="E464" i="61" s="1"/>
  <c r="B464" i="61"/>
  <c r="N58" i="47"/>
  <c r="F52" i="63" s="1"/>
  <c r="K58" i="47"/>
  <c r="A52" i="63"/>
  <c r="B193" i="61"/>
  <c r="M58" i="47"/>
  <c r="AN58" i="47"/>
  <c r="N129" i="47"/>
  <c r="F123" i="63" s="1"/>
  <c r="B477" i="61"/>
  <c r="A123" i="63"/>
  <c r="AN129" i="47"/>
  <c r="AR129" i="47" s="1"/>
  <c r="M129" i="47"/>
  <c r="K129" i="47"/>
  <c r="D477" i="61" s="1"/>
  <c r="N179" i="47"/>
  <c r="F173" i="63" s="1"/>
  <c r="AN179" i="47"/>
  <c r="A173" i="63"/>
  <c r="M179" i="47"/>
  <c r="K179" i="47"/>
  <c r="C173" i="63" s="1"/>
  <c r="Y70" i="47"/>
  <c r="E451" i="63" s="1"/>
  <c r="Z70" i="47"/>
  <c r="F451" i="63" s="1"/>
  <c r="A451" i="63"/>
  <c r="B243" i="61"/>
  <c r="W70" i="47"/>
  <c r="D243" i="61" s="1"/>
  <c r="AP70" i="47"/>
  <c r="AQ55" i="47"/>
  <c r="AC55" i="47"/>
  <c r="D184" i="61" s="1"/>
  <c r="AD55" i="47"/>
  <c r="E184" i="61" s="1"/>
  <c r="B184" i="61"/>
  <c r="AB55" i="47"/>
  <c r="C184" i="61" s="1"/>
  <c r="AF55" i="47"/>
  <c r="AE55" i="47"/>
  <c r="AF184" i="47"/>
  <c r="AB184" i="47"/>
  <c r="AQ184" i="47"/>
  <c r="AC184" i="47"/>
  <c r="AD184" i="47"/>
  <c r="AE184" i="47"/>
  <c r="AN134" i="47"/>
  <c r="N134" i="47"/>
  <c r="F128" i="63" s="1"/>
  <c r="A128" i="63"/>
  <c r="K134" i="47"/>
  <c r="B497" i="61"/>
  <c r="M134" i="47"/>
  <c r="A345" i="63"/>
  <c r="Q156" i="47"/>
  <c r="C345" i="63" s="1"/>
  <c r="S156" i="47"/>
  <c r="E345" i="63" s="1"/>
  <c r="T156" i="47"/>
  <c r="F345" i="63" s="1"/>
  <c r="AO156" i="47"/>
  <c r="AD198" i="47"/>
  <c r="AQ198" i="47"/>
  <c r="AC198" i="47"/>
  <c r="AB198" i="47"/>
  <c r="AF198" i="47"/>
  <c r="AE198" i="47"/>
  <c r="AB172" i="47"/>
  <c r="AE172" i="47"/>
  <c r="AQ172" i="47"/>
  <c r="AD172" i="47"/>
  <c r="AC172" i="47"/>
  <c r="AF172" i="47"/>
  <c r="AN131" i="47"/>
  <c r="M131" i="47"/>
  <c r="K131" i="47"/>
  <c r="A125" i="63"/>
  <c r="N131" i="47"/>
  <c r="F125" i="63" s="1"/>
  <c r="B485" i="61"/>
  <c r="AQ183" i="47"/>
  <c r="AR183" i="47" s="1"/>
  <c r="AB183" i="47"/>
  <c r="AE183" i="47"/>
  <c r="AC183" i="47"/>
  <c r="AF183" i="47"/>
  <c r="AD183" i="47"/>
  <c r="Y186" i="47"/>
  <c r="E567" i="63" s="1"/>
  <c r="AP186" i="47"/>
  <c r="Z186" i="47"/>
  <c r="F567" i="63" s="1"/>
  <c r="W186" i="47"/>
  <c r="C567" i="63" s="1"/>
  <c r="A567" i="63"/>
  <c r="A231" i="63"/>
  <c r="AO45" i="47"/>
  <c r="Q45" i="47"/>
  <c r="T45" i="47"/>
  <c r="F231" i="63" s="1"/>
  <c r="S45" i="47"/>
  <c r="E231" i="63" s="1"/>
  <c r="B142" i="61"/>
  <c r="K156" i="47"/>
  <c r="C150" i="63" s="1"/>
  <c r="N156" i="47"/>
  <c r="F150" i="63" s="1"/>
  <c r="M156" i="47"/>
  <c r="A150" i="63"/>
  <c r="AN156" i="47"/>
  <c r="AQ191" i="47"/>
  <c r="AB191" i="47"/>
  <c r="AD191" i="47"/>
  <c r="AE191" i="47"/>
  <c r="AF191" i="47"/>
  <c r="AC191" i="47"/>
  <c r="AP26" i="47"/>
  <c r="Y26" i="47"/>
  <c r="E407" i="63" s="1"/>
  <c r="A407" i="63"/>
  <c r="Z26" i="47"/>
  <c r="F407" i="63" s="1"/>
  <c r="W26" i="47"/>
  <c r="B67" i="61"/>
  <c r="AP145" i="47"/>
  <c r="Y145" i="47"/>
  <c r="E526" i="63" s="1"/>
  <c r="W145" i="47"/>
  <c r="C526" i="63" s="1"/>
  <c r="A526" i="63"/>
  <c r="Z145" i="47"/>
  <c r="F526" i="63" s="1"/>
  <c r="AB21" i="47"/>
  <c r="C48" i="61" s="1"/>
  <c r="AF21" i="47"/>
  <c r="B48" i="61"/>
  <c r="AQ21" i="47"/>
  <c r="AE21" i="47"/>
  <c r="AD21" i="47"/>
  <c r="E48" i="61" s="1"/>
  <c r="AC21" i="47"/>
  <c r="D48" i="61" s="1"/>
  <c r="Y69" i="47"/>
  <c r="E450" i="63" s="1"/>
  <c r="AP69" i="47"/>
  <c r="B239" i="61"/>
  <c r="A450" i="63"/>
  <c r="Z69" i="47"/>
  <c r="F450" i="63" s="1"/>
  <c r="W69" i="47"/>
  <c r="K116" i="47"/>
  <c r="B425" i="61"/>
  <c r="A110" i="63"/>
  <c r="N116" i="47"/>
  <c r="F110" i="63" s="1"/>
  <c r="M116" i="47"/>
  <c r="AN116" i="47"/>
  <c r="AR116" i="47" s="1"/>
  <c r="AC45" i="47"/>
  <c r="D144" i="61" s="1"/>
  <c r="AE45" i="47"/>
  <c r="AQ45" i="47"/>
  <c r="B144" i="61"/>
  <c r="AF45" i="47"/>
  <c r="AB45" i="47"/>
  <c r="C144" i="61" s="1"/>
  <c r="AD45" i="47"/>
  <c r="E144" i="61" s="1"/>
  <c r="AB158" i="47"/>
  <c r="AE158" i="47"/>
  <c r="AC158" i="47"/>
  <c r="AD158" i="47"/>
  <c r="AF158" i="47"/>
  <c r="AQ158" i="47"/>
  <c r="Z165" i="47"/>
  <c r="F546" i="63" s="1"/>
  <c r="AP165" i="47"/>
  <c r="Y165" i="47"/>
  <c r="E546" i="63" s="1"/>
  <c r="W165" i="47"/>
  <c r="C546" i="63" s="1"/>
  <c r="A546" i="63"/>
  <c r="W53" i="47"/>
  <c r="C434" i="63" s="1"/>
  <c r="AP53" i="47"/>
  <c r="Y53" i="47"/>
  <c r="E434" i="63" s="1"/>
  <c r="Z53" i="47"/>
  <c r="F434" i="63" s="1"/>
  <c r="A434" i="63"/>
  <c r="B175" i="61"/>
  <c r="AB70" i="47"/>
  <c r="C244" i="61" s="1"/>
  <c r="AE70" i="47"/>
  <c r="AC70" i="47"/>
  <c r="D244" i="61" s="1"/>
  <c r="B244" i="61"/>
  <c r="AF70" i="47"/>
  <c r="AQ70" i="47"/>
  <c r="AD70" i="47"/>
  <c r="E244" i="61" s="1"/>
  <c r="B507" i="61"/>
  <c r="Y136" i="47"/>
  <c r="E517" i="63" s="1"/>
  <c r="Z136" i="47"/>
  <c r="F517" i="63" s="1"/>
  <c r="AP136" i="47"/>
  <c r="W136" i="47"/>
  <c r="A517" i="63"/>
  <c r="T43" i="47"/>
  <c r="F229" i="63" s="1"/>
  <c r="B134" i="61"/>
  <c r="A229" i="63"/>
  <c r="Q43" i="47"/>
  <c r="S43" i="47"/>
  <c r="E229" i="63" s="1"/>
  <c r="AO43" i="47"/>
  <c r="Y157" i="47"/>
  <c r="E538" i="63" s="1"/>
  <c r="W157" i="47"/>
  <c r="C538" i="63" s="1"/>
  <c r="AP157" i="47"/>
  <c r="Z157" i="47"/>
  <c r="F538" i="63" s="1"/>
  <c r="A538" i="63"/>
  <c r="AF131" i="47"/>
  <c r="AB131" i="47"/>
  <c r="C488" i="61" s="1"/>
  <c r="AE131" i="47"/>
  <c r="AQ131" i="47"/>
  <c r="AD131" i="47"/>
  <c r="E488" i="61" s="1"/>
  <c r="AC131" i="47"/>
  <c r="D488" i="61" s="1"/>
  <c r="B488" i="61"/>
  <c r="Z29" i="47"/>
  <c r="F410" i="63" s="1"/>
  <c r="W29" i="47"/>
  <c r="AP29" i="47"/>
  <c r="A410" i="63"/>
  <c r="B79" i="61"/>
  <c r="Y29" i="47"/>
  <c r="E410" i="63" s="1"/>
  <c r="A117" i="63"/>
  <c r="M123" i="47"/>
  <c r="K123" i="47"/>
  <c r="AN123" i="47"/>
  <c r="AR123" i="47" s="1"/>
  <c r="B453" i="61"/>
  <c r="N123" i="47"/>
  <c r="F117" i="63" s="1"/>
  <c r="AN42" i="47"/>
  <c r="K42" i="47"/>
  <c r="C36" i="63" s="1"/>
  <c r="A36" i="63"/>
  <c r="B129" i="61"/>
  <c r="M42" i="47"/>
  <c r="N42" i="47"/>
  <c r="F36" i="63" s="1"/>
  <c r="AD88" i="47"/>
  <c r="E316" i="61" s="1"/>
  <c r="AB88" i="47"/>
  <c r="C316" i="61" s="1"/>
  <c r="AF88" i="47"/>
  <c r="AC88" i="47"/>
  <c r="D316" i="61" s="1"/>
  <c r="AQ88" i="47"/>
  <c r="AE88" i="47"/>
  <c r="B316" i="61"/>
  <c r="AF44" i="47"/>
  <c r="AQ44" i="47"/>
  <c r="AC44" i="47"/>
  <c r="D140" i="61" s="1"/>
  <c r="B140" i="61"/>
  <c r="AB44" i="47"/>
  <c r="C140" i="61" s="1"/>
  <c r="AD44" i="47"/>
  <c r="E140" i="61" s="1"/>
  <c r="AE44" i="47"/>
  <c r="A30" i="63"/>
  <c r="N36" i="47"/>
  <c r="F30" i="63" s="1"/>
  <c r="B105" i="61"/>
  <c r="K36" i="47"/>
  <c r="C30" i="63" s="1"/>
  <c r="AN36" i="47"/>
  <c r="M36" i="47"/>
  <c r="E30" i="63" s="1"/>
  <c r="S42" i="47"/>
  <c r="E228" i="63" s="1"/>
  <c r="T42" i="47"/>
  <c r="F228" i="63" s="1"/>
  <c r="B130" i="61"/>
  <c r="AO42" i="47"/>
  <c r="Q42" i="47"/>
  <c r="C228" i="63" s="1"/>
  <c r="A228" i="63"/>
  <c r="AO146" i="47"/>
  <c r="S146" i="47"/>
  <c r="E335" i="63" s="1"/>
  <c r="T146" i="47"/>
  <c r="F335" i="63" s="1"/>
  <c r="Q146" i="47"/>
  <c r="C335" i="63" s="1"/>
  <c r="A335" i="63"/>
  <c r="AP6" i="86"/>
  <c r="BD7" i="98"/>
  <c r="AQ8" i="85"/>
  <c r="BD10" i="96"/>
  <c r="AQ9" i="107"/>
  <c r="AP8" i="95"/>
  <c r="AP10" i="6"/>
  <c r="BT7" i="91"/>
  <c r="AP9" i="8"/>
  <c r="AE8" i="94"/>
  <c r="BL7" i="10"/>
  <c r="BL8" i="102"/>
  <c r="AP10" i="93"/>
  <c r="BL10" i="104"/>
  <c r="BT7" i="6"/>
  <c r="BD6" i="85"/>
  <c r="AP9" i="4"/>
  <c r="BT8" i="97"/>
  <c r="BD7" i="96"/>
  <c r="AP9" i="9"/>
  <c r="AP10" i="107"/>
  <c r="BT6" i="88"/>
  <c r="BL9" i="87"/>
  <c r="BD6" i="88"/>
  <c r="AQ6" i="10"/>
  <c r="AE7" i="105"/>
  <c r="BT9" i="9"/>
  <c r="AE10" i="10"/>
  <c r="AE7" i="103"/>
  <c r="AE10" i="103"/>
  <c r="AQ6" i="102"/>
  <c r="BT9" i="87"/>
  <c r="AQ8" i="6"/>
  <c r="BL10" i="100"/>
  <c r="BT10" i="100"/>
  <c r="AE10" i="99"/>
  <c r="BD10" i="92"/>
  <c r="BD8" i="89"/>
  <c r="AE9" i="88"/>
  <c r="BT8" i="9"/>
  <c r="AE8" i="107"/>
  <c r="AE7" i="94"/>
  <c r="AE7" i="100"/>
  <c r="BT6" i="9"/>
  <c r="BL9" i="95"/>
  <c r="AE9" i="107"/>
  <c r="AE8" i="101"/>
  <c r="AE6" i="103"/>
  <c r="AE7" i="8"/>
  <c r="BD7" i="1"/>
  <c r="AQ6" i="8"/>
  <c r="AE9" i="8"/>
  <c r="BT9" i="8"/>
  <c r="BL9" i="106"/>
  <c r="AQ7" i="102"/>
  <c r="AE8" i="93"/>
  <c r="AE9" i="103"/>
  <c r="BL9" i="102"/>
  <c r="BT8" i="4"/>
  <c r="BL8" i="9"/>
  <c r="AP8" i="5"/>
  <c r="BT6" i="87"/>
  <c r="AE8" i="88"/>
  <c r="BD6" i="10"/>
  <c r="BL9" i="10"/>
  <c r="AE7" i="4"/>
  <c r="AP8" i="103"/>
  <c r="BL8" i="89"/>
  <c r="BL8" i="6"/>
  <c r="BD9" i="100"/>
  <c r="BT6" i="106"/>
  <c r="AP7" i="91"/>
  <c r="AP10" i="89"/>
  <c r="BT8" i="88"/>
  <c r="AP9" i="88"/>
  <c r="AQ6" i="88"/>
  <c r="AQ7" i="88"/>
  <c r="BT8" i="107"/>
  <c r="AE6" i="90"/>
  <c r="BT7" i="97"/>
  <c r="AQ6" i="87"/>
  <c r="AQ7" i="95"/>
  <c r="BD7" i="92"/>
  <c r="BL9" i="89"/>
  <c r="AP8" i="86"/>
  <c r="BD9" i="6"/>
  <c r="AP7" i="1"/>
  <c r="AE44" i="1"/>
  <c r="AD44" i="1" s="1"/>
  <c r="AE53" i="1"/>
  <c r="AD53" i="1" s="1"/>
  <c r="BD10" i="101"/>
  <c r="AP8" i="100"/>
  <c r="BC7" i="91"/>
  <c r="BL9" i="1"/>
  <c r="AQ11" i="91"/>
  <c r="BL11" i="92"/>
  <c r="BS8" i="94"/>
  <c r="BI8" i="94"/>
  <c r="AD8" i="94"/>
  <c r="BS6" i="96"/>
  <c r="BT6" i="96" s="1"/>
  <c r="BK6" i="96"/>
  <c r="BC10" i="97"/>
  <c r="BK9" i="99"/>
  <c r="BC9" i="99"/>
  <c r="AZ6" i="99"/>
  <c r="BD6" i="99" s="1"/>
  <c r="BP7" i="100"/>
  <c r="BT7" i="100" s="1"/>
  <c r="BH7" i="100"/>
  <c r="AP10" i="101"/>
  <c r="BK9" i="103"/>
  <c r="AP9" i="103" s="1"/>
  <c r="BC6" i="105"/>
  <c r="AE6" i="105" s="1"/>
  <c r="BS6" i="108"/>
  <c r="AQ6" i="108" s="1"/>
  <c r="BC10" i="9"/>
  <c r="BQ8" i="87"/>
  <c r="BA8" i="87"/>
  <c r="BD8" i="87" s="1"/>
  <c r="AP11" i="88"/>
  <c r="BC7" i="88"/>
  <c r="BD7" i="88" s="1"/>
  <c r="BK8" i="90"/>
  <c r="BS8" i="90"/>
  <c r="BK7" i="90"/>
  <c r="BJ7" i="90"/>
  <c r="BR7" i="90"/>
  <c r="BL6" i="1"/>
  <c r="BT11" i="117"/>
  <c r="BL10" i="117"/>
  <c r="BK7" i="93"/>
  <c r="BC7" i="93"/>
  <c r="AE7" i="93" s="1"/>
  <c r="BT11" i="94"/>
  <c r="BL10" i="94"/>
  <c r="BT10" i="97"/>
  <c r="AP10" i="97"/>
  <c r="BG6" i="99"/>
  <c r="BL6" i="99" s="1"/>
  <c r="BO6" i="99"/>
  <c r="BT11" i="107"/>
  <c r="BL11" i="8"/>
  <c r="BD11" i="8"/>
  <c r="AE10" i="8"/>
  <c r="BL11" i="7"/>
  <c r="AZ6" i="5"/>
  <c r="BH6" i="5"/>
  <c r="AY6" i="4"/>
  <c r="AE6" i="4" s="1"/>
  <c r="BO6" i="4"/>
  <c r="BO6" i="90"/>
  <c r="AY6" i="90"/>
  <c r="BG6" i="90"/>
  <c r="G118" i="119"/>
  <c r="H118" i="119"/>
  <c r="G114" i="119"/>
  <c r="H114" i="119"/>
  <c r="G110" i="119"/>
  <c r="H110" i="119"/>
  <c r="G106" i="119"/>
  <c r="H106" i="119"/>
  <c r="G102" i="119"/>
  <c r="H102" i="119"/>
  <c r="G98" i="119"/>
  <c r="H98" i="119"/>
  <c r="G94" i="119"/>
  <c r="H94" i="119"/>
  <c r="G90" i="119"/>
  <c r="H90" i="119"/>
  <c r="G86" i="119"/>
  <c r="H86" i="119"/>
  <c r="G82" i="119"/>
  <c r="H82" i="119"/>
  <c r="G78" i="119"/>
  <c r="H78" i="119"/>
  <c r="G74" i="119"/>
  <c r="H74" i="119"/>
  <c r="G70" i="119"/>
  <c r="H70" i="119"/>
  <c r="G66" i="119"/>
  <c r="H66" i="119"/>
  <c r="G62" i="119"/>
  <c r="H62" i="119"/>
  <c r="G58" i="119"/>
  <c r="H58" i="119"/>
  <c r="G54" i="119"/>
  <c r="H54" i="119"/>
  <c r="G50" i="119"/>
  <c r="H50" i="119"/>
  <c r="G46" i="119"/>
  <c r="H46" i="119"/>
  <c r="G42" i="119"/>
  <c r="H42" i="119"/>
  <c r="G38" i="119"/>
  <c r="H38" i="119"/>
  <c r="G34" i="119"/>
  <c r="H34" i="119"/>
  <c r="G30" i="119"/>
  <c r="H30" i="119"/>
  <c r="G26" i="119"/>
  <c r="H26" i="119"/>
  <c r="G22" i="119"/>
  <c r="H22" i="119"/>
  <c r="G18" i="119"/>
  <c r="H18" i="119"/>
  <c r="G14" i="119"/>
  <c r="H14" i="119"/>
  <c r="G9" i="119"/>
  <c r="H9" i="119"/>
  <c r="H593" i="61"/>
  <c r="I593" i="61"/>
  <c r="H725" i="61"/>
  <c r="I725" i="61"/>
  <c r="H757" i="61"/>
  <c r="I757" i="61"/>
  <c r="H817" i="61"/>
  <c r="I817" i="61"/>
  <c r="AQ9" i="5"/>
  <c r="BL11" i="117"/>
  <c r="AD7" i="117"/>
  <c r="AZ6" i="117"/>
  <c r="AE6" i="117" s="1"/>
  <c r="BT11" i="91"/>
  <c r="BL11" i="91"/>
  <c r="BK10" i="91"/>
  <c r="BB6" i="91"/>
  <c r="BD6" i="91" s="1"/>
  <c r="BI6" i="91"/>
  <c r="BJ9" i="92"/>
  <c r="AP9" i="92" s="1"/>
  <c r="BB9" i="93"/>
  <c r="BJ7" i="93"/>
  <c r="AP7" i="93" s="1"/>
  <c r="BC10" i="94"/>
  <c r="BK8" i="94"/>
  <c r="BL8" i="94" s="1"/>
  <c r="AQ10" i="95"/>
  <c r="AE10" i="95"/>
  <c r="BC10" i="95"/>
  <c r="BD10" i="95" s="1"/>
  <c r="BI7" i="95"/>
  <c r="BT11" i="96"/>
  <c r="BL10" i="96"/>
  <c r="BK10" i="96"/>
  <c r="AP10" i="96" s="1"/>
  <c r="AZ6" i="96"/>
  <c r="BD6" i="96" s="1"/>
  <c r="BC8" i="97"/>
  <c r="BB8" i="97"/>
  <c r="AE8" i="97" s="1"/>
  <c r="AD8" i="97"/>
  <c r="AZ7" i="97"/>
  <c r="AE7" i="97" s="1"/>
  <c r="BA6" i="97"/>
  <c r="AY6" i="97"/>
  <c r="BL11" i="98"/>
  <c r="BB9" i="98"/>
  <c r="BD9" i="98" s="1"/>
  <c r="BL10" i="99"/>
  <c r="BT11" i="100"/>
  <c r="BJ8" i="100"/>
  <c r="BL8" i="100" s="1"/>
  <c r="BI7" i="100"/>
  <c r="AZ7" i="100"/>
  <c r="AY6" i="100"/>
  <c r="BD6" i="100" s="1"/>
  <c r="AQ11" i="101"/>
  <c r="BJ9" i="101"/>
  <c r="BB7" i="101"/>
  <c r="BI7" i="101"/>
  <c r="AP7" i="101" s="1"/>
  <c r="BK6" i="102"/>
  <c r="AP11" i="103"/>
  <c r="BH6" i="103"/>
  <c r="BI7" i="104"/>
  <c r="BL7" i="104" s="1"/>
  <c r="BA6" i="104"/>
  <c r="BH6" i="104"/>
  <c r="BL6" i="104" s="1"/>
  <c r="BL11" i="106"/>
  <c r="AQ11" i="107"/>
  <c r="BC9" i="107"/>
  <c r="BD9" i="107" s="1"/>
  <c r="BJ8" i="107"/>
  <c r="BK6" i="107"/>
  <c r="BI6" i="107"/>
  <c r="BL6" i="107" s="1"/>
  <c r="AQ9" i="108"/>
  <c r="BJ8" i="108"/>
  <c r="AP8" i="108" s="1"/>
  <c r="BK10" i="10"/>
  <c r="BI8" i="10"/>
  <c r="BH7" i="10"/>
  <c r="BD11" i="9"/>
  <c r="BC10" i="8"/>
  <c r="BD10" i="8" s="1"/>
  <c r="BB6" i="8"/>
  <c r="BD6" i="8" s="1"/>
  <c r="BT11" i="6"/>
  <c r="AQ10" i="6"/>
  <c r="BJ7" i="6"/>
  <c r="AP7" i="6" s="1"/>
  <c r="BA7" i="6"/>
  <c r="BD7" i="6" s="1"/>
  <c r="BH6" i="6"/>
  <c r="AQ11" i="5"/>
  <c r="AP11" i="5"/>
  <c r="BK7" i="5"/>
  <c r="BL7" i="5" s="1"/>
  <c r="BI7" i="5"/>
  <c r="AY6" i="5"/>
  <c r="AE6" i="5" s="1"/>
  <c r="AE11" i="4"/>
  <c r="BT11" i="85"/>
  <c r="BT10" i="85"/>
  <c r="BC10" i="85"/>
  <c r="BK8" i="85"/>
  <c r="BL8" i="85" s="1"/>
  <c r="BK7" i="85"/>
  <c r="AP7" i="85" s="1"/>
  <c r="BJ7" i="86"/>
  <c r="BH7" i="86"/>
  <c r="BL7" i="86" s="1"/>
  <c r="AP11" i="87"/>
  <c r="BC7" i="87"/>
  <c r="BG6" i="87"/>
  <c r="BB9" i="89"/>
  <c r="BJ7" i="89"/>
  <c r="BI6" i="89"/>
  <c r="AP6" i="89" s="1"/>
  <c r="BT9" i="90"/>
  <c r="BD11" i="1"/>
  <c r="AQ10" i="1"/>
  <c r="BD10" i="1"/>
  <c r="BI8" i="1"/>
  <c r="H665" i="61"/>
  <c r="I737" i="61"/>
  <c r="H737" i="61"/>
  <c r="I769" i="61"/>
  <c r="H769" i="61"/>
  <c r="H877" i="61"/>
  <c r="H1025" i="61"/>
  <c r="BJ7" i="1"/>
  <c r="BL7" i="1" s="1"/>
  <c r="AD7" i="1"/>
  <c r="BG6" i="1"/>
  <c r="AP6" i="1" s="1"/>
  <c r="F130" i="59"/>
  <c r="F122" i="59"/>
  <c r="F114" i="59"/>
  <c r="F106" i="59"/>
  <c r="F98" i="59"/>
  <c r="F74" i="59"/>
  <c r="F50" i="59"/>
  <c r="F42" i="59"/>
  <c r="F66" i="109"/>
  <c r="F10" i="109"/>
  <c r="AE50" i="100"/>
  <c r="AD50" i="100" s="1"/>
  <c r="R52" i="1"/>
  <c r="AE8" i="1"/>
  <c r="BD8" i="1"/>
  <c r="R30" i="1"/>
  <c r="S30" i="1"/>
  <c r="AE36" i="1"/>
  <c r="AD36" i="1" s="1"/>
  <c r="AE54" i="1"/>
  <c r="AD54" i="1" s="1"/>
  <c r="AE45" i="1"/>
  <c r="AD45" i="1" s="1"/>
  <c r="S45" i="1" s="1"/>
  <c r="AE27" i="1"/>
  <c r="AD27" i="1" s="1"/>
  <c r="BD8" i="88"/>
  <c r="BL8" i="92"/>
  <c r="K21" i="1"/>
  <c r="K23" i="1" s="1"/>
  <c r="BT6" i="10"/>
  <c r="BT9" i="91"/>
  <c r="BT6" i="117"/>
  <c r="AQ6" i="9"/>
  <c r="AP7" i="87"/>
  <c r="BT6" i="93"/>
  <c r="BL7" i="4"/>
  <c r="AP6" i="105"/>
  <c r="AP8" i="101"/>
  <c r="AE9" i="6"/>
  <c r="AE43" i="6" s="1"/>
  <c r="AD43" i="6" s="1"/>
  <c r="BD8" i="7"/>
  <c r="BL9" i="91"/>
  <c r="BD6" i="103"/>
  <c r="AQ6" i="92"/>
  <c r="BD8" i="90"/>
  <c r="BD8" i="102"/>
  <c r="AE8" i="100"/>
  <c r="BD7" i="103"/>
  <c r="BT7" i="87"/>
  <c r="AE54" i="9"/>
  <c r="AD54" i="9" s="1"/>
  <c r="AA48" i="9" s="1"/>
  <c r="BT7" i="95"/>
  <c r="AE32" i="1"/>
  <c r="AD32" i="1" s="1"/>
  <c r="K30" i="1" s="1"/>
  <c r="R21" i="1"/>
  <c r="R27" i="1" s="1"/>
  <c r="AP7" i="9"/>
  <c r="AE8" i="8"/>
  <c r="AE42" i="8" s="1"/>
  <c r="AD42" i="8" s="1"/>
  <c r="AQ9" i="92"/>
  <c r="AP8" i="96"/>
  <c r="AP6" i="9"/>
  <c r="AE7" i="86"/>
  <c r="AE41" i="86" s="1"/>
  <c r="AD41" i="86" s="1"/>
  <c r="BL9" i="5"/>
  <c r="BT6" i="5"/>
  <c r="BD9" i="96"/>
  <c r="BT7" i="4"/>
  <c r="BL8" i="106"/>
  <c r="AQ8" i="91"/>
  <c r="AQ6" i="5"/>
  <c r="BD7" i="100"/>
  <c r="BL6" i="108"/>
  <c r="AQ8" i="117"/>
  <c r="AQ7" i="105"/>
  <c r="AQ7" i="87"/>
  <c r="AE7" i="107"/>
  <c r="AQ8" i="89"/>
  <c r="AP6" i="10"/>
  <c r="AE27" i="9"/>
  <c r="AD27" i="9" s="1"/>
  <c r="Z21" i="9" s="1"/>
  <c r="AQ7" i="108"/>
  <c r="AE41" i="1"/>
  <c r="AD41" i="1" s="1"/>
  <c r="S41" i="1" s="1"/>
  <c r="BD7" i="86"/>
  <c r="S53" i="1"/>
  <c r="S52" i="1"/>
  <c r="AQ7" i="100"/>
  <c r="AE9" i="95"/>
  <c r="AE52" i="95" s="1"/>
  <c r="AD52" i="95" s="1"/>
  <c r="BD9" i="117"/>
  <c r="BD7" i="85"/>
  <c r="AE50" i="1"/>
  <c r="AD50" i="1" s="1"/>
  <c r="K48" i="1" s="1"/>
  <c r="AP9" i="107"/>
  <c r="BT8" i="85"/>
  <c r="AP8" i="85"/>
  <c r="BD6" i="102"/>
  <c r="BT7" i="7"/>
  <c r="AQ6" i="103"/>
  <c r="AE6" i="9"/>
  <c r="AE31" i="9" s="1"/>
  <c r="AD31" i="9" s="1"/>
  <c r="AQ6" i="6"/>
  <c r="AE6" i="6"/>
  <c r="BT7" i="93"/>
  <c r="AE6" i="87"/>
  <c r="AE22" i="87" s="1"/>
  <c r="AD22" i="87" s="1"/>
  <c r="BL8" i="86"/>
  <c r="BD7" i="89"/>
  <c r="AE45" i="9"/>
  <c r="AD45" i="9" s="1"/>
  <c r="AA39" i="9" s="1"/>
  <c r="AP9" i="89"/>
  <c r="AE35" i="7"/>
  <c r="AD35" i="7" s="1"/>
  <c r="AP8" i="89"/>
  <c r="AP8" i="98"/>
  <c r="AE7" i="92"/>
  <c r="AE23" i="92" s="1"/>
  <c r="AD23" i="92" s="1"/>
  <c r="BD8" i="99"/>
  <c r="BL9" i="108"/>
  <c r="AQ6" i="95"/>
  <c r="BD6" i="86"/>
  <c r="AQ9" i="93"/>
  <c r="BD7" i="8"/>
  <c r="BL7" i="102"/>
  <c r="BD6" i="87"/>
  <c r="BL6" i="8"/>
  <c r="BL6" i="93"/>
  <c r="BL6" i="87"/>
  <c r="BD8" i="9"/>
  <c r="AP7" i="103"/>
  <c r="BL7" i="89"/>
  <c r="AR27" i="47"/>
  <c r="B2" i="61"/>
  <c r="B2" i="63"/>
  <c r="AR199" i="47"/>
  <c r="AR56" i="47"/>
  <c r="AR195" i="47"/>
  <c r="AR200" i="47"/>
  <c r="AR65" i="47"/>
  <c r="AR201" i="47"/>
  <c r="AR150" i="47"/>
  <c r="AR113" i="47"/>
  <c r="AR73" i="47"/>
  <c r="AE40" i="9"/>
  <c r="AD40" i="9" s="1"/>
  <c r="AE33" i="93"/>
  <c r="AD33" i="93" s="1"/>
  <c r="AE51" i="93"/>
  <c r="AD51" i="93" s="1"/>
  <c r="AE24" i="93"/>
  <c r="AD24" i="93" s="1"/>
  <c r="AE42" i="93"/>
  <c r="AD42" i="93" s="1"/>
  <c r="AE51" i="96"/>
  <c r="AD51" i="96" s="1"/>
  <c r="AE42" i="96"/>
  <c r="AD42" i="96" s="1"/>
  <c r="AE33" i="96"/>
  <c r="AD33" i="96" s="1"/>
  <c r="AE24" i="96"/>
  <c r="AD24" i="96" s="1"/>
  <c r="AE35" i="98"/>
  <c r="AD35" i="98" s="1"/>
  <c r="AE44" i="98"/>
  <c r="AD44" i="98" s="1"/>
  <c r="AE26" i="98"/>
  <c r="AD26" i="98" s="1"/>
  <c r="AE53" i="98"/>
  <c r="AD53" i="98" s="1"/>
  <c r="AE52" i="100"/>
  <c r="AD52" i="100" s="1"/>
  <c r="AE43" i="100"/>
  <c r="AD43" i="100" s="1"/>
  <c r="AE25" i="100"/>
  <c r="AD25" i="100" s="1"/>
  <c r="AE34" i="100"/>
  <c r="AD34" i="100" s="1"/>
  <c r="AE32" i="94"/>
  <c r="AD32" i="94" s="1"/>
  <c r="AE41" i="94"/>
  <c r="AD41" i="94" s="1"/>
  <c r="AE23" i="94"/>
  <c r="AD23" i="94" s="1"/>
  <c r="AE50" i="94"/>
  <c r="AD50" i="94" s="1"/>
  <c r="AE49" i="107"/>
  <c r="AD49" i="107" s="1"/>
  <c r="AE22" i="107"/>
  <c r="AD22" i="107" s="1"/>
  <c r="AE40" i="107"/>
  <c r="AD40" i="107" s="1"/>
  <c r="AE31" i="107"/>
  <c r="AD31" i="107" s="1"/>
  <c r="AE44" i="92"/>
  <c r="AD44" i="92" s="1"/>
  <c r="AE35" i="92"/>
  <c r="AD35" i="92" s="1"/>
  <c r="AE26" i="92"/>
  <c r="AD26" i="92" s="1"/>
  <c r="AE53" i="92"/>
  <c r="AD53" i="92" s="1"/>
  <c r="AE25" i="7"/>
  <c r="AD25" i="7" s="1"/>
  <c r="AE52" i="7"/>
  <c r="AD52" i="7" s="1"/>
  <c r="AE34" i="7"/>
  <c r="AD34" i="7" s="1"/>
  <c r="AE43" i="7"/>
  <c r="AD43" i="7" s="1"/>
  <c r="AE41" i="85"/>
  <c r="AD41" i="85" s="1"/>
  <c r="AE50" i="85"/>
  <c r="AD50" i="85" s="1"/>
  <c r="AE32" i="85"/>
  <c r="AD32" i="85" s="1"/>
  <c r="AE23" i="85"/>
  <c r="AD23" i="85" s="1"/>
  <c r="AE31" i="87"/>
  <c r="AD31" i="87" s="1"/>
  <c r="AE52" i="103"/>
  <c r="AD52" i="103" s="1"/>
  <c r="AE49" i="89"/>
  <c r="AD49" i="89" s="1"/>
  <c r="AE22" i="89"/>
  <c r="AD22" i="89" s="1"/>
  <c r="AE40" i="89"/>
  <c r="AD40" i="89" s="1"/>
  <c r="AE31" i="89"/>
  <c r="AD31" i="89" s="1"/>
  <c r="AE24" i="10"/>
  <c r="AD24" i="10" s="1"/>
  <c r="AE42" i="10"/>
  <c r="AD42" i="10" s="1"/>
  <c r="AE33" i="10"/>
  <c r="AD33" i="10" s="1"/>
  <c r="AE51" i="10"/>
  <c r="AD51" i="10" s="1"/>
  <c r="AE22" i="105"/>
  <c r="AD22" i="105" s="1"/>
  <c r="AE44" i="108"/>
  <c r="AD44" i="108" s="1"/>
  <c r="AE53" i="108"/>
  <c r="AD53" i="108" s="1"/>
  <c r="AE26" i="108"/>
  <c r="AD26" i="108" s="1"/>
  <c r="AE35" i="108"/>
  <c r="AD35" i="108" s="1"/>
  <c r="AE42" i="107"/>
  <c r="AD42" i="107" s="1"/>
  <c r="AE51" i="91"/>
  <c r="AD51" i="91" s="1"/>
  <c r="AE33" i="91"/>
  <c r="AD33" i="91" s="1"/>
  <c r="AE42" i="91"/>
  <c r="AD42" i="91" s="1"/>
  <c r="AE24" i="91"/>
  <c r="AD24" i="91" s="1"/>
  <c r="AE34" i="8"/>
  <c r="AD34" i="8" s="1"/>
  <c r="AE31" i="6"/>
  <c r="AD31" i="6" s="1"/>
  <c r="AE40" i="6"/>
  <c r="AD40" i="6" s="1"/>
  <c r="AE49" i="6"/>
  <c r="AD49" i="6" s="1"/>
  <c r="AE22" i="6"/>
  <c r="AD22" i="6" s="1"/>
  <c r="AE52" i="105"/>
  <c r="AD52" i="105" s="1"/>
  <c r="AE34" i="105"/>
  <c r="AD34" i="105" s="1"/>
  <c r="AE25" i="105"/>
  <c r="AD25" i="105" s="1"/>
  <c r="AE43" i="105"/>
  <c r="AD43" i="105" s="1"/>
  <c r="AE24" i="88"/>
  <c r="AD24" i="88" s="1"/>
  <c r="AE33" i="88"/>
  <c r="AD33" i="88" s="1"/>
  <c r="AE42" i="88"/>
  <c r="AD42" i="88" s="1"/>
  <c r="AE51" i="88"/>
  <c r="AD51" i="88" s="1"/>
  <c r="AE52" i="92"/>
  <c r="AD52" i="92" s="1"/>
  <c r="AE43" i="92"/>
  <c r="AD43" i="92" s="1"/>
  <c r="AE25" i="92"/>
  <c r="AD25" i="92" s="1"/>
  <c r="AE34" i="92"/>
  <c r="AD34" i="92" s="1"/>
  <c r="AE42" i="103"/>
  <c r="AD42" i="103" s="1"/>
  <c r="AE51" i="103"/>
  <c r="AD51" i="103" s="1"/>
  <c r="AE33" i="103"/>
  <c r="AD33" i="103" s="1"/>
  <c r="AE24" i="103"/>
  <c r="AD24" i="103" s="1"/>
  <c r="AE49" i="1"/>
  <c r="AD49" i="1" s="1"/>
  <c r="AE40" i="1"/>
  <c r="AD40" i="1" s="1"/>
  <c r="AE31" i="1"/>
  <c r="AD31" i="1" s="1"/>
  <c r="AE22" i="1"/>
  <c r="AD22" i="1" s="1"/>
  <c r="J22" i="1" s="1"/>
  <c r="AE26" i="89"/>
  <c r="AD26" i="89" s="1"/>
  <c r="AE53" i="89"/>
  <c r="AD53" i="89" s="1"/>
  <c r="AE35" i="89"/>
  <c r="AD35" i="89" s="1"/>
  <c r="AE44" i="89"/>
  <c r="AD44" i="89" s="1"/>
  <c r="AE32" i="86"/>
  <c r="AD32" i="86" s="1"/>
  <c r="AE25" i="85"/>
  <c r="AD25" i="85" s="1"/>
  <c r="AE43" i="85"/>
  <c r="AD43" i="85" s="1"/>
  <c r="AE34" i="85"/>
  <c r="AD34" i="85" s="1"/>
  <c r="AE52" i="85"/>
  <c r="AD52" i="85" s="1"/>
  <c r="AE52" i="88"/>
  <c r="AD52" i="88" s="1"/>
  <c r="AE43" i="88"/>
  <c r="AD43" i="88" s="1"/>
  <c r="AE25" i="88"/>
  <c r="AD25" i="88" s="1"/>
  <c r="AE34" i="88"/>
  <c r="AD34" i="88" s="1"/>
  <c r="AQ10" i="117"/>
  <c r="BT10" i="117"/>
  <c r="AE51" i="7"/>
  <c r="AD51" i="7" s="1"/>
  <c r="AE33" i="7"/>
  <c r="AD33" i="7" s="1"/>
  <c r="AE24" i="7"/>
  <c r="AD24" i="7" s="1"/>
  <c r="AE42" i="7"/>
  <c r="AD42" i="7" s="1"/>
  <c r="AE41" i="9"/>
  <c r="AD41" i="9" s="1"/>
  <c r="AE50" i="9"/>
  <c r="AD50" i="9" s="1"/>
  <c r="AE23" i="9"/>
  <c r="AD23" i="9" s="1"/>
  <c r="AE32" i="9"/>
  <c r="AD32" i="9" s="1"/>
  <c r="BT7" i="86"/>
  <c r="AQ7" i="86"/>
  <c r="V30" i="101"/>
  <c r="W30" i="101"/>
  <c r="BT7" i="85"/>
  <c r="AQ7" i="85"/>
  <c r="AE32" i="107"/>
  <c r="AD32" i="107" s="1"/>
  <c r="BD8" i="105"/>
  <c r="AE8" i="105"/>
  <c r="BT7" i="104"/>
  <c r="AQ7" i="104"/>
  <c r="Z30" i="9"/>
  <c r="AA30" i="9"/>
  <c r="AE36" i="99"/>
  <c r="AD36" i="99" s="1"/>
  <c r="AE27" i="99"/>
  <c r="AD27" i="99" s="1"/>
  <c r="AE54" i="99"/>
  <c r="AD54" i="99" s="1"/>
  <c r="AE45" i="99"/>
  <c r="AD45" i="99" s="1"/>
  <c r="BT6" i="86"/>
  <c r="AQ6" i="86"/>
  <c r="BT7" i="8"/>
  <c r="AQ7" i="8"/>
  <c r="AE35" i="91"/>
  <c r="AD35" i="91" s="1"/>
  <c r="AE53" i="91"/>
  <c r="AD53" i="91" s="1"/>
  <c r="AE26" i="91"/>
  <c r="AD26" i="91" s="1"/>
  <c r="AE44" i="91"/>
  <c r="AD44" i="91" s="1"/>
  <c r="BT7" i="106"/>
  <c r="AQ7" i="106"/>
  <c r="AE9" i="4"/>
  <c r="BD9" i="4"/>
  <c r="AE24" i="8"/>
  <c r="AD24" i="8" s="1"/>
  <c r="AQ6" i="96"/>
  <c r="AE31" i="88"/>
  <c r="AD31" i="88" s="1"/>
  <c r="AE22" i="88"/>
  <c r="AD22" i="88" s="1"/>
  <c r="AE40" i="88"/>
  <c r="AD40" i="88" s="1"/>
  <c r="AE49" i="88"/>
  <c r="AD49" i="88" s="1"/>
  <c r="BD6" i="117"/>
  <c r="AE53" i="90"/>
  <c r="AD53" i="90" s="1"/>
  <c r="AE35" i="90"/>
  <c r="AD35" i="90" s="1"/>
  <c r="AE44" i="90"/>
  <c r="AD44" i="90" s="1"/>
  <c r="AE26" i="90"/>
  <c r="AD26" i="90" s="1"/>
  <c r="AE23" i="105"/>
  <c r="AD23" i="105" s="1"/>
  <c r="AE32" i="105"/>
  <c r="AD32" i="105" s="1"/>
  <c r="AE41" i="105"/>
  <c r="AD41" i="105" s="1"/>
  <c r="AE50" i="105"/>
  <c r="AD50" i="105" s="1"/>
  <c r="AP6" i="4"/>
  <c r="BL6" i="4"/>
  <c r="BL6" i="92"/>
  <c r="AP6" i="92"/>
  <c r="AE27" i="107"/>
  <c r="AD27" i="107" s="1"/>
  <c r="AE45" i="107"/>
  <c r="AD45" i="107" s="1"/>
  <c r="AE54" i="107"/>
  <c r="AD54" i="107" s="1"/>
  <c r="AE36" i="107"/>
  <c r="AD36" i="107" s="1"/>
  <c r="AE36" i="101"/>
  <c r="AD36" i="101" s="1"/>
  <c r="AE45" i="101"/>
  <c r="AD45" i="101" s="1"/>
  <c r="AE27" i="101"/>
  <c r="AD27" i="101" s="1"/>
  <c r="AE54" i="101"/>
  <c r="AD54" i="101" s="1"/>
  <c r="BD7" i="117"/>
  <c r="AE7" i="117"/>
  <c r="AE54" i="95"/>
  <c r="AD54" i="95" s="1"/>
  <c r="AE45" i="95"/>
  <c r="AD45" i="95" s="1"/>
  <c r="AE27" i="95"/>
  <c r="AD27" i="95" s="1"/>
  <c r="AE36" i="95"/>
  <c r="AD36" i="95" s="1"/>
  <c r="AE24" i="94"/>
  <c r="AD24" i="94" s="1"/>
  <c r="AE42" i="94"/>
  <c r="AD42" i="94" s="1"/>
  <c r="AE33" i="94"/>
  <c r="AD33" i="94" s="1"/>
  <c r="AE51" i="94"/>
  <c r="AD51" i="94" s="1"/>
  <c r="BL6" i="95"/>
  <c r="AP6" i="95"/>
  <c r="S43" i="1"/>
  <c r="S44" i="1"/>
  <c r="AE8" i="106"/>
  <c r="BD8" i="106"/>
  <c r="BL8" i="108"/>
  <c r="AE34" i="96"/>
  <c r="AD34" i="96" s="1"/>
  <c r="AE52" i="96"/>
  <c r="AD52" i="96" s="1"/>
  <c r="AE25" i="96"/>
  <c r="AD25" i="96" s="1"/>
  <c r="AE43" i="96"/>
  <c r="AD43" i="96" s="1"/>
  <c r="BL6" i="5"/>
  <c r="AP6" i="5"/>
  <c r="AQ6" i="7"/>
  <c r="BT6" i="7"/>
  <c r="AE36" i="117"/>
  <c r="AD36" i="117" s="1"/>
  <c r="AE27" i="117"/>
  <c r="AD27" i="117" s="1"/>
  <c r="AE45" i="117"/>
  <c r="AD45" i="117" s="1"/>
  <c r="AE54" i="117"/>
  <c r="AD54" i="117" s="1"/>
  <c r="AE50" i="7"/>
  <c r="AD50" i="7" s="1"/>
  <c r="AE41" i="7"/>
  <c r="AD41" i="7" s="1"/>
  <c r="AE32" i="7"/>
  <c r="AD32" i="7" s="1"/>
  <c r="AE23" i="7"/>
  <c r="AD23" i="7" s="1"/>
  <c r="AE27" i="100"/>
  <c r="AD27" i="100" s="1"/>
  <c r="AE45" i="100"/>
  <c r="AD45" i="100" s="1"/>
  <c r="AE54" i="100"/>
  <c r="AD54" i="100" s="1"/>
  <c r="AE36" i="100"/>
  <c r="AD36" i="100" s="1"/>
  <c r="AE51" i="104"/>
  <c r="AD51" i="104" s="1"/>
  <c r="AE24" i="104"/>
  <c r="AD24" i="104" s="1"/>
  <c r="AE42" i="104"/>
  <c r="AD42" i="104" s="1"/>
  <c r="AE33" i="104"/>
  <c r="AD33" i="104" s="1"/>
  <c r="AA39" i="104"/>
  <c r="Z39" i="104"/>
  <c r="AE34" i="5"/>
  <c r="AD34" i="5" s="1"/>
  <c r="AE25" i="5"/>
  <c r="AD25" i="5" s="1"/>
  <c r="AE52" i="5"/>
  <c r="AD52" i="5" s="1"/>
  <c r="AE43" i="5"/>
  <c r="AD43" i="5" s="1"/>
  <c r="AE25" i="9"/>
  <c r="AD25" i="9" s="1"/>
  <c r="AE34" i="9"/>
  <c r="AD34" i="9" s="1"/>
  <c r="AE52" i="9"/>
  <c r="AD52" i="9" s="1"/>
  <c r="AE43" i="9"/>
  <c r="AD43" i="9" s="1"/>
  <c r="AE26" i="5"/>
  <c r="AD26" i="5" s="1"/>
  <c r="AE35" i="5"/>
  <c r="AD35" i="5" s="1"/>
  <c r="AE44" i="5"/>
  <c r="AD44" i="5" s="1"/>
  <c r="AE53" i="5"/>
  <c r="AD53" i="5" s="1"/>
  <c r="Z48" i="6"/>
  <c r="AA48" i="6"/>
  <c r="AE54" i="87"/>
  <c r="AD54" i="87" s="1"/>
  <c r="AE27" i="87"/>
  <c r="AD27" i="87" s="1"/>
  <c r="AE45" i="87"/>
  <c r="AD45" i="87" s="1"/>
  <c r="AE36" i="87"/>
  <c r="AD36" i="87" s="1"/>
  <c r="AQ9" i="97"/>
  <c r="BT9" i="97"/>
  <c r="AE9" i="98"/>
  <c r="AE6" i="94"/>
  <c r="BD6" i="94"/>
  <c r="R45" i="1"/>
  <c r="R43" i="1"/>
  <c r="R44" i="1"/>
  <c r="V30" i="7"/>
  <c r="W30" i="7"/>
  <c r="AE53" i="105"/>
  <c r="AD53" i="105" s="1"/>
  <c r="AE44" i="105"/>
  <c r="AD44" i="105" s="1"/>
  <c r="AE35" i="105"/>
  <c r="AD35" i="105" s="1"/>
  <c r="AE26" i="105"/>
  <c r="AD26" i="105" s="1"/>
  <c r="AP7" i="99"/>
  <c r="BL7" i="99"/>
  <c r="AR97" i="47"/>
  <c r="BD7" i="94"/>
  <c r="AE6" i="86"/>
  <c r="BD9" i="85"/>
  <c r="BD6" i="6"/>
  <c r="AP7" i="102"/>
  <c r="AE6" i="7"/>
  <c r="AQ10" i="106"/>
  <c r="AE8" i="4"/>
  <c r="AE6" i="93"/>
  <c r="BT10" i="104"/>
  <c r="BD7" i="4"/>
  <c r="BL6" i="6"/>
  <c r="BL9" i="104"/>
  <c r="AP6" i="87"/>
  <c r="AQ10" i="88"/>
  <c r="BT8" i="6"/>
  <c r="BT8" i="10"/>
  <c r="BL10" i="88"/>
  <c r="BL7" i="93"/>
  <c r="AE8" i="9"/>
  <c r="AR86" i="47"/>
  <c r="AR127" i="47"/>
  <c r="AR108" i="47"/>
  <c r="AR154" i="47"/>
  <c r="AR75" i="47"/>
  <c r="AP9" i="98"/>
  <c r="AP6" i="93"/>
  <c r="AP9" i="117"/>
  <c r="AP6" i="107"/>
  <c r="BT8" i="91"/>
  <c r="AQ9" i="8"/>
  <c r="AQ10" i="96"/>
  <c r="BL6" i="10"/>
  <c r="BL7" i="8"/>
  <c r="AQ10" i="102"/>
  <c r="AQ6" i="93"/>
  <c r="BL10" i="103"/>
  <c r="AE7" i="10"/>
  <c r="AE9" i="106"/>
  <c r="BD9" i="106"/>
  <c r="BD9" i="105"/>
  <c r="AP8" i="92"/>
  <c r="AE6" i="99"/>
  <c r="BT7" i="88"/>
  <c r="AQ8" i="88"/>
  <c r="AQ9" i="85"/>
  <c r="AP7" i="89"/>
  <c r="AE9" i="90"/>
  <c r="BD6" i="89"/>
  <c r="AP7" i="10"/>
  <c r="BT6" i="95"/>
  <c r="AQ8" i="4"/>
  <c r="AE6" i="102"/>
  <c r="BL7" i="98"/>
  <c r="BL7" i="6"/>
  <c r="AP9" i="94"/>
  <c r="AQ8" i="107"/>
  <c r="BT9" i="92"/>
  <c r="AP6" i="7"/>
  <c r="AE7" i="89"/>
  <c r="BD6" i="1"/>
  <c r="BD6" i="9"/>
  <c r="BL9" i="88"/>
  <c r="AE8" i="86"/>
  <c r="BD6" i="90"/>
  <c r="AP10" i="86"/>
  <c r="BL6" i="91"/>
  <c r="AP6" i="91"/>
  <c r="AE24" i="108"/>
  <c r="AD24" i="108" s="1"/>
  <c r="AE33" i="108"/>
  <c r="AD33" i="108" s="1"/>
  <c r="AE42" i="108"/>
  <c r="AD42" i="108" s="1"/>
  <c r="AE51" i="108"/>
  <c r="AD51" i="108" s="1"/>
  <c r="BT8" i="104"/>
  <c r="AQ8" i="104"/>
  <c r="BT9" i="103"/>
  <c r="AQ9" i="103"/>
  <c r="AE24" i="97"/>
  <c r="AD24" i="97" s="1"/>
  <c r="AE35" i="10"/>
  <c r="AD35" i="10" s="1"/>
  <c r="AE53" i="10"/>
  <c r="AD53" i="10" s="1"/>
  <c r="AE26" i="10"/>
  <c r="AD26" i="10" s="1"/>
  <c r="AE44" i="10"/>
  <c r="AD44" i="10" s="1"/>
  <c r="AP6" i="96"/>
  <c r="BL6" i="96"/>
  <c r="AE32" i="4"/>
  <c r="AD32" i="4" s="1"/>
  <c r="AE50" i="4"/>
  <c r="AD50" i="4" s="1"/>
  <c r="Z30" i="93"/>
  <c r="AA30" i="93"/>
  <c r="AE7" i="95"/>
  <c r="BD7" i="95"/>
  <c r="AQ6" i="104"/>
  <c r="BT6" i="104"/>
  <c r="AE6" i="100"/>
  <c r="AE54" i="97"/>
  <c r="AD54" i="97" s="1"/>
  <c r="AE36" i="97"/>
  <c r="AD36" i="97" s="1"/>
  <c r="AE27" i="97"/>
  <c r="AD27" i="97" s="1"/>
  <c r="AE45" i="97"/>
  <c r="AD45" i="97" s="1"/>
  <c r="BL8" i="99"/>
  <c r="AP8" i="99"/>
  <c r="AE45" i="98"/>
  <c r="AD45" i="98" s="1"/>
  <c r="AE36" i="98"/>
  <c r="AD36" i="98" s="1"/>
  <c r="AE54" i="98"/>
  <c r="AD54" i="98" s="1"/>
  <c r="AE27" i="98"/>
  <c r="AD27" i="98" s="1"/>
  <c r="AE42" i="100"/>
  <c r="AD42" i="100" s="1"/>
  <c r="AE51" i="100"/>
  <c r="AD51" i="100" s="1"/>
  <c r="BD8" i="92"/>
  <c r="AE8" i="92"/>
  <c r="Z21" i="102"/>
  <c r="AA21" i="102"/>
  <c r="BT7" i="5"/>
  <c r="AQ7" i="5"/>
  <c r="BD6" i="101"/>
  <c r="AE6" i="101"/>
  <c r="S23" i="1"/>
  <c r="S25" i="1"/>
  <c r="S26" i="1"/>
  <c r="AE9" i="10"/>
  <c r="BD9" i="10"/>
  <c r="AE27" i="96"/>
  <c r="AD27" i="96" s="1"/>
  <c r="AE36" i="96"/>
  <c r="AD36" i="96" s="1"/>
  <c r="AE45" i="96"/>
  <c r="AD45" i="96" s="1"/>
  <c r="AE54" i="96"/>
  <c r="AD54" i="96" s="1"/>
  <c r="BL6" i="101"/>
  <c r="AP6" i="101"/>
  <c r="AE53" i="93"/>
  <c r="AD53" i="93" s="1"/>
  <c r="AE35" i="93"/>
  <c r="AD35" i="93" s="1"/>
  <c r="AE26" i="93"/>
  <c r="AD26" i="93" s="1"/>
  <c r="AE44" i="93"/>
  <c r="AD44" i="93" s="1"/>
  <c r="AE43" i="107"/>
  <c r="AD43" i="107" s="1"/>
  <c r="AE25" i="107"/>
  <c r="AD25" i="107" s="1"/>
  <c r="AP6" i="85"/>
  <c r="BL6" i="85"/>
  <c r="W30" i="1"/>
  <c r="V30" i="1"/>
  <c r="AE25" i="97"/>
  <c r="AD25" i="97" s="1"/>
  <c r="AE34" i="97"/>
  <c r="AD34" i="97" s="1"/>
  <c r="AE52" i="97"/>
  <c r="AD52" i="97" s="1"/>
  <c r="AE43" i="97"/>
  <c r="AD43" i="97" s="1"/>
  <c r="AE45" i="85"/>
  <c r="AD45" i="85" s="1"/>
  <c r="AE54" i="85"/>
  <c r="AD54" i="85" s="1"/>
  <c r="AE36" i="85"/>
  <c r="AD36" i="85" s="1"/>
  <c r="AE27" i="85"/>
  <c r="AD27" i="85" s="1"/>
  <c r="AQ7" i="9"/>
  <c r="BT7" i="9"/>
  <c r="AE54" i="91"/>
  <c r="AD54" i="91" s="1"/>
  <c r="AE27" i="91"/>
  <c r="AD27" i="91" s="1"/>
  <c r="AE36" i="91"/>
  <c r="AD36" i="91" s="1"/>
  <c r="AE45" i="91"/>
  <c r="AD45" i="91" s="1"/>
  <c r="BT9" i="86"/>
  <c r="AQ9" i="86"/>
  <c r="BD7" i="101"/>
  <c r="AE7" i="101"/>
  <c r="AQ8" i="106"/>
  <c r="BT8" i="106"/>
  <c r="AE52" i="94"/>
  <c r="AD52" i="94" s="1"/>
  <c r="AE25" i="94"/>
  <c r="AD25" i="94" s="1"/>
  <c r="AE34" i="94"/>
  <c r="AD34" i="94" s="1"/>
  <c r="AE43" i="94"/>
  <c r="AD43" i="94" s="1"/>
  <c r="BL6" i="103"/>
  <c r="AP6" i="103"/>
  <c r="AE9" i="102"/>
  <c r="BD9" i="102"/>
  <c r="AE35" i="4"/>
  <c r="AD35" i="4" s="1"/>
  <c r="AE26" i="4"/>
  <c r="AD26" i="4" s="1"/>
  <c r="AE44" i="4"/>
  <c r="AD44" i="4" s="1"/>
  <c r="AE53" i="4"/>
  <c r="AD53" i="4" s="1"/>
  <c r="BD10" i="107"/>
  <c r="AE10" i="107"/>
  <c r="AA39" i="6"/>
  <c r="Z39" i="6"/>
  <c r="AE34" i="108"/>
  <c r="AD34" i="108" s="1"/>
  <c r="AE25" i="108"/>
  <c r="AD25" i="108" s="1"/>
  <c r="AE52" i="108"/>
  <c r="AD52" i="108" s="1"/>
  <c r="AE43" i="108"/>
  <c r="AD43" i="108" s="1"/>
  <c r="BC45" i="93"/>
  <c r="BK45" i="93"/>
  <c r="BL6" i="89"/>
  <c r="AE27" i="86"/>
  <c r="AD27" i="86" s="1"/>
  <c r="AE45" i="86"/>
  <c r="AD45" i="86" s="1"/>
  <c r="AE54" i="86"/>
  <c r="AD54" i="86" s="1"/>
  <c r="AE36" i="86"/>
  <c r="AD36" i="86" s="1"/>
  <c r="AE54" i="103"/>
  <c r="AD54" i="103" s="1"/>
  <c r="AE45" i="103"/>
  <c r="AD45" i="103" s="1"/>
  <c r="AE27" i="103"/>
  <c r="AD27" i="103" s="1"/>
  <c r="AE36" i="103"/>
  <c r="AD36" i="103" s="1"/>
  <c r="BL6" i="94"/>
  <c r="AP6" i="94"/>
  <c r="AA39" i="102"/>
  <c r="Z39" i="102"/>
  <c r="W48" i="7"/>
  <c r="V48" i="7"/>
  <c r="J48" i="1"/>
  <c r="S50" i="1"/>
  <c r="R50" i="1"/>
  <c r="J25" i="1"/>
  <c r="J26" i="1"/>
  <c r="J23" i="1"/>
  <c r="BD10" i="108"/>
  <c r="BD10" i="89"/>
  <c r="BD9" i="92"/>
  <c r="AP8" i="6"/>
  <c r="AQ9" i="105"/>
  <c r="AQ6" i="85"/>
  <c r="BL6" i="9"/>
  <c r="AQ6" i="117"/>
  <c r="BT7" i="102"/>
  <c r="BD7" i="104"/>
  <c r="AR121" i="47"/>
  <c r="AR60" i="47"/>
  <c r="AR30" i="47"/>
  <c r="AR184" i="47"/>
  <c r="AQ8" i="108"/>
  <c r="AP10" i="98"/>
  <c r="AP6" i="108"/>
  <c r="BD8" i="96"/>
  <c r="AQ7" i="4"/>
  <c r="BT7" i="92"/>
  <c r="AQ7" i="91"/>
  <c r="BD9" i="8"/>
  <c r="BT10" i="9"/>
  <c r="BL10" i="5"/>
  <c r="AE6" i="106"/>
  <c r="BL7" i="103"/>
  <c r="BT6" i="102"/>
  <c r="AE10" i="104"/>
  <c r="BT9" i="7"/>
  <c r="BT8" i="5"/>
  <c r="BD9" i="88"/>
  <c r="BD6" i="107"/>
  <c r="BL6" i="88"/>
  <c r="BT7" i="10"/>
  <c r="AP8" i="105"/>
  <c r="BT6" i="108"/>
  <c r="BL7" i="96"/>
  <c r="AE50" i="97"/>
  <c r="AD50" i="97" s="1"/>
  <c r="AE32" i="90"/>
  <c r="AD32" i="90" s="1"/>
  <c r="AE41" i="90"/>
  <c r="AD41" i="90" s="1"/>
  <c r="AE23" i="90"/>
  <c r="AD23" i="90" s="1"/>
  <c r="AE50" i="90"/>
  <c r="AD50" i="90" s="1"/>
  <c r="AE44" i="86"/>
  <c r="AD44" i="86" s="1"/>
  <c r="AE53" i="86"/>
  <c r="AD53" i="86" s="1"/>
  <c r="AE35" i="86"/>
  <c r="AD35" i="86" s="1"/>
  <c r="AE26" i="86"/>
  <c r="AD26" i="86" s="1"/>
  <c r="AE54" i="8"/>
  <c r="AD54" i="8" s="1"/>
  <c r="AE27" i="8"/>
  <c r="AD27" i="8" s="1"/>
  <c r="AE36" i="8"/>
  <c r="AD36" i="8" s="1"/>
  <c r="AE45" i="8"/>
  <c r="AD45" i="8" s="1"/>
  <c r="AE36" i="7"/>
  <c r="AD36" i="7" s="1"/>
  <c r="AE54" i="7"/>
  <c r="AD54" i="7" s="1"/>
  <c r="AE45" i="7"/>
  <c r="AD45" i="7" s="1"/>
  <c r="AE27" i="7"/>
  <c r="AD27" i="7" s="1"/>
  <c r="AE25" i="117"/>
  <c r="AD25" i="117" s="1"/>
  <c r="AE43" i="117"/>
  <c r="AD43" i="117" s="1"/>
  <c r="AE52" i="117"/>
  <c r="AD52" i="117" s="1"/>
  <c r="AE34" i="117"/>
  <c r="AD34" i="117" s="1"/>
  <c r="AE10" i="106"/>
  <c r="BD10" i="106"/>
  <c r="AE33" i="117"/>
  <c r="AD33" i="117" s="1"/>
  <c r="AE51" i="117"/>
  <c r="AD51" i="117" s="1"/>
  <c r="AE24" i="117"/>
  <c r="AD24" i="117" s="1"/>
  <c r="AE42" i="117"/>
  <c r="AD42" i="117" s="1"/>
  <c r="AE50" i="104"/>
  <c r="AD50" i="104" s="1"/>
  <c r="AE23" i="104"/>
  <c r="AD23" i="104" s="1"/>
  <c r="AE41" i="104"/>
  <c r="AD41" i="104" s="1"/>
  <c r="AE32" i="104"/>
  <c r="AD32" i="104" s="1"/>
  <c r="Z48" i="104"/>
  <c r="AA48" i="104"/>
  <c r="AE24" i="90"/>
  <c r="AD24" i="90" s="1"/>
  <c r="AE42" i="90"/>
  <c r="AD42" i="90" s="1"/>
  <c r="AE51" i="90"/>
  <c r="AD51" i="90" s="1"/>
  <c r="AE33" i="90"/>
  <c r="AD33" i="90" s="1"/>
  <c r="BL6" i="117"/>
  <c r="AP6" i="117"/>
  <c r="AE36" i="5"/>
  <c r="AD36" i="5" s="1"/>
  <c r="AE45" i="5"/>
  <c r="AD45" i="5" s="1"/>
  <c r="AE54" i="5"/>
  <c r="AD54" i="5" s="1"/>
  <c r="AE27" i="5"/>
  <c r="AD27" i="5" s="1"/>
  <c r="V21" i="101"/>
  <c r="W21" i="101"/>
  <c r="AE36" i="89"/>
  <c r="AD36" i="89" s="1"/>
  <c r="AE45" i="89"/>
  <c r="AD45" i="89" s="1"/>
  <c r="AE27" i="89"/>
  <c r="AD27" i="89" s="1"/>
  <c r="AE54" i="89"/>
  <c r="AD54" i="89" s="1"/>
  <c r="AP7" i="104"/>
  <c r="AQ7" i="89"/>
  <c r="BT7" i="89"/>
  <c r="AP6" i="102"/>
  <c r="BL6" i="102"/>
  <c r="AE45" i="105"/>
  <c r="AD45" i="105" s="1"/>
  <c r="AE36" i="105"/>
  <c r="AD36" i="105" s="1"/>
  <c r="AE54" i="105"/>
  <c r="AD54" i="105" s="1"/>
  <c r="AE27" i="105"/>
  <c r="AD27" i="105" s="1"/>
  <c r="AA21" i="104"/>
  <c r="Z21" i="104"/>
  <c r="W21" i="1"/>
  <c r="V21" i="1"/>
  <c r="AP7" i="107"/>
  <c r="BL7" i="107"/>
  <c r="AP7" i="97"/>
  <c r="BL7" i="97"/>
  <c r="AE34" i="6"/>
  <c r="AD34" i="6" s="1"/>
  <c r="BD8" i="5"/>
  <c r="AE8" i="5"/>
  <c r="AP8" i="91"/>
  <c r="BL8" i="91"/>
  <c r="AA30" i="104"/>
  <c r="Z30" i="104"/>
  <c r="AE41" i="8"/>
  <c r="AD41" i="8" s="1"/>
  <c r="AE50" i="8"/>
  <c r="AD50" i="8" s="1"/>
  <c r="AE23" i="8"/>
  <c r="AD23" i="8" s="1"/>
  <c r="AE32" i="8"/>
  <c r="AD32" i="8" s="1"/>
  <c r="AE43" i="86"/>
  <c r="AD43" i="86" s="1"/>
  <c r="AE25" i="86"/>
  <c r="AD25" i="86" s="1"/>
  <c r="AE52" i="86"/>
  <c r="AD52" i="86" s="1"/>
  <c r="AE34" i="86"/>
  <c r="AD34" i="86" s="1"/>
  <c r="AP7" i="88"/>
  <c r="BL7" i="88"/>
  <c r="BT7" i="101"/>
  <c r="AQ7" i="101"/>
  <c r="BL8" i="117"/>
  <c r="AP8" i="117"/>
  <c r="AE45" i="10"/>
  <c r="AD45" i="10" s="1"/>
  <c r="AE36" i="10"/>
  <c r="AD36" i="10" s="1"/>
  <c r="AE54" i="10"/>
  <c r="AD54" i="10" s="1"/>
  <c r="AE27" i="10"/>
  <c r="AD27" i="10" s="1"/>
  <c r="AE36" i="106"/>
  <c r="AD36" i="106" s="1"/>
  <c r="AE54" i="106"/>
  <c r="AD54" i="106" s="1"/>
  <c r="AE45" i="106"/>
  <c r="AD45" i="106" s="1"/>
  <c r="AE27" i="106"/>
  <c r="AD27" i="106" s="1"/>
  <c r="AE44" i="117"/>
  <c r="AD44" i="117" s="1"/>
  <c r="AE26" i="117"/>
  <c r="AD26" i="117" s="1"/>
  <c r="AE53" i="117"/>
  <c r="AD53" i="117" s="1"/>
  <c r="AE35" i="117"/>
  <c r="AD35" i="117" s="1"/>
  <c r="AE53" i="6"/>
  <c r="AD53" i="6" s="1"/>
  <c r="AE44" i="6"/>
  <c r="AD44" i="6" s="1"/>
  <c r="AE35" i="6"/>
  <c r="AD35" i="6" s="1"/>
  <c r="AE26" i="6"/>
  <c r="AD26" i="6" s="1"/>
  <c r="BT9" i="10"/>
  <c r="AQ9" i="10"/>
  <c r="AQ8" i="102"/>
  <c r="BT8" i="102"/>
  <c r="AE26" i="88"/>
  <c r="AD26" i="88" s="1"/>
  <c r="AE53" i="88"/>
  <c r="AD53" i="88" s="1"/>
  <c r="AE35" i="88"/>
  <c r="AD35" i="88" s="1"/>
  <c r="AE44" i="88"/>
  <c r="AD44" i="88" s="1"/>
  <c r="BL6" i="97"/>
  <c r="AP6" i="97"/>
  <c r="V48" i="101"/>
  <c r="W48" i="101"/>
  <c r="Z21" i="6"/>
  <c r="AA21" i="6"/>
  <c r="AE54" i="90"/>
  <c r="AD54" i="90" s="1"/>
  <c r="AE45" i="90"/>
  <c r="AD45" i="90" s="1"/>
  <c r="AE36" i="90"/>
  <c r="AD36" i="90" s="1"/>
  <c r="AE27" i="90"/>
  <c r="AD27" i="90" s="1"/>
  <c r="AE53" i="87"/>
  <c r="AD53" i="87" s="1"/>
  <c r="AE44" i="87"/>
  <c r="AD44" i="87" s="1"/>
  <c r="AE26" i="87"/>
  <c r="AD26" i="87" s="1"/>
  <c r="AE35" i="87"/>
  <c r="AD35" i="87" s="1"/>
  <c r="AE10" i="100"/>
  <c r="BD10" i="100"/>
  <c r="AA21" i="93"/>
  <c r="Z21" i="93"/>
  <c r="AA48" i="102"/>
  <c r="Z48" i="102"/>
  <c r="AE27" i="88"/>
  <c r="AD27" i="88" s="1"/>
  <c r="AE54" i="88"/>
  <c r="AD54" i="88" s="1"/>
  <c r="AE36" i="88"/>
  <c r="AD36" i="88" s="1"/>
  <c r="AE45" i="88"/>
  <c r="AD45" i="88" s="1"/>
  <c r="W21" i="7"/>
  <c r="V21" i="7"/>
  <c r="AE6" i="104"/>
  <c r="BD6" i="104"/>
  <c r="J30" i="1"/>
  <c r="Z36" i="102"/>
  <c r="AE41" i="99"/>
  <c r="AD41" i="99" s="1"/>
  <c r="AE50" i="99"/>
  <c r="AD50" i="99" s="1"/>
  <c r="AE23" i="99"/>
  <c r="AD23" i="99" s="1"/>
  <c r="AE32" i="99"/>
  <c r="AD32" i="99" s="1"/>
  <c r="AE24" i="85"/>
  <c r="AD24" i="85" s="1"/>
  <c r="AE51" i="85"/>
  <c r="AD51" i="85" s="1"/>
  <c r="AE42" i="85"/>
  <c r="AD42" i="85" s="1"/>
  <c r="AE33" i="85"/>
  <c r="AD33" i="85" s="1"/>
  <c r="K25" i="1"/>
  <c r="K26" i="1"/>
  <c r="AR36" i="47"/>
  <c r="AR167" i="47"/>
  <c r="BD9" i="7"/>
  <c r="AQ6" i="97"/>
  <c r="AP9" i="7"/>
  <c r="BL7" i="108"/>
  <c r="AR125" i="47"/>
  <c r="BT10" i="87"/>
  <c r="AP7" i="92"/>
  <c r="AP9" i="106"/>
  <c r="AR139" i="47"/>
  <c r="AR180" i="47"/>
  <c r="AR103" i="47"/>
  <c r="AR106" i="47"/>
  <c r="BD10" i="98"/>
  <c r="BD8" i="91"/>
  <c r="AE7" i="108"/>
  <c r="AE9" i="91"/>
  <c r="BT9" i="96"/>
  <c r="BL8" i="8"/>
  <c r="AP6" i="99"/>
  <c r="AP6" i="8"/>
  <c r="AQ10" i="98"/>
  <c r="AQ8" i="105"/>
  <c r="BL9" i="107"/>
  <c r="AE8" i="89"/>
  <c r="BT6" i="8"/>
  <c r="BL6" i="105"/>
  <c r="AP9" i="102"/>
  <c r="BL6" i="86"/>
  <c r="AE7" i="96"/>
  <c r="BL7" i="87"/>
  <c r="AQ10" i="4"/>
  <c r="AP10" i="108"/>
  <c r="AP8" i="104"/>
  <c r="AP8" i="106"/>
  <c r="AE6" i="85"/>
  <c r="BD8" i="107"/>
  <c r="BT8" i="92"/>
  <c r="AP9" i="86"/>
  <c r="BD9" i="101"/>
  <c r="AE9" i="101"/>
  <c r="AP6" i="106"/>
  <c r="BL6" i="106"/>
  <c r="BL6" i="100"/>
  <c r="AP6" i="100"/>
  <c r="AE49" i="103"/>
  <c r="AD49" i="103" s="1"/>
  <c r="AE31" i="103"/>
  <c r="AD31" i="103" s="1"/>
  <c r="AE33" i="102"/>
  <c r="AD33" i="102" s="1"/>
  <c r="AA33" i="102" s="1"/>
  <c r="AE42" i="102"/>
  <c r="AD42" i="102" s="1"/>
  <c r="AE51" i="102"/>
  <c r="AD51" i="102" s="1"/>
  <c r="AE24" i="102"/>
  <c r="AD24" i="102" s="1"/>
  <c r="AE23" i="103"/>
  <c r="AD23" i="103" s="1"/>
  <c r="AE22" i="90"/>
  <c r="AD22" i="90" s="1"/>
  <c r="AE53" i="103"/>
  <c r="AD53" i="103" s="1"/>
  <c r="AE26" i="103"/>
  <c r="AD26" i="103" s="1"/>
  <c r="BD6" i="92"/>
  <c r="AE6" i="92"/>
  <c r="AQ6" i="91"/>
  <c r="BT6" i="91"/>
  <c r="AE7" i="6"/>
  <c r="BD6" i="95"/>
  <c r="AE6" i="95"/>
  <c r="AE54" i="94"/>
  <c r="AD54" i="94" s="1"/>
  <c r="AE45" i="94"/>
  <c r="AD45" i="94" s="1"/>
  <c r="AE36" i="94"/>
  <c r="AD36" i="94" s="1"/>
  <c r="AE27" i="94"/>
  <c r="AD27" i="94" s="1"/>
  <c r="AE42" i="101"/>
  <c r="AD42" i="101" s="1"/>
  <c r="AE24" i="101"/>
  <c r="AD24" i="101" s="1"/>
  <c r="AE51" i="101"/>
  <c r="AD51" i="101" s="1"/>
  <c r="AE33" i="101"/>
  <c r="AD33" i="101" s="1"/>
  <c r="AE8" i="95"/>
  <c r="BD8" i="95"/>
  <c r="BD6" i="108"/>
  <c r="AE6" i="108"/>
  <c r="AE49" i="98"/>
  <c r="AD49" i="98" s="1"/>
  <c r="AE40" i="98"/>
  <c r="AD40" i="98" s="1"/>
  <c r="AE22" i="98"/>
  <c r="AD22" i="98" s="1"/>
  <c r="AE31" i="98"/>
  <c r="AD31" i="98" s="1"/>
  <c r="BD7" i="106"/>
  <c r="AE7" i="106"/>
  <c r="AE8" i="6"/>
  <c r="BD8" i="6"/>
  <c r="AE35" i="99"/>
  <c r="AD35" i="99" s="1"/>
  <c r="AE44" i="99"/>
  <c r="AD44" i="99" s="1"/>
  <c r="BT7" i="94"/>
  <c r="AQ7" i="94"/>
  <c r="AP8" i="88"/>
  <c r="BL8" i="88"/>
  <c r="AE44" i="96"/>
  <c r="AD44" i="96" s="1"/>
  <c r="AE35" i="96"/>
  <c r="AD35" i="96" s="1"/>
  <c r="AE53" i="96"/>
  <c r="AD53" i="96" s="1"/>
  <c r="AE26" i="96"/>
  <c r="AD26" i="96" s="1"/>
  <c r="BT8" i="100"/>
  <c r="AQ8" i="100"/>
  <c r="AE53" i="102"/>
  <c r="AD53" i="102" s="1"/>
  <c r="AE35" i="102"/>
  <c r="AD35" i="102" s="1"/>
  <c r="Z35" i="102" s="1"/>
  <c r="AE44" i="102"/>
  <c r="AD44" i="102" s="1"/>
  <c r="AE26" i="102"/>
  <c r="AD26" i="102" s="1"/>
  <c r="AE8" i="98"/>
  <c r="BD8" i="98"/>
  <c r="BD7" i="102"/>
  <c r="AE7" i="102"/>
  <c r="AE25" i="104"/>
  <c r="AD25" i="104" s="1"/>
  <c r="AE34" i="104"/>
  <c r="AD34" i="104" s="1"/>
  <c r="AE52" i="104"/>
  <c r="AD52" i="104" s="1"/>
  <c r="AE43" i="104"/>
  <c r="AD43" i="104" s="1"/>
  <c r="AE54" i="92"/>
  <c r="AD54" i="92" s="1"/>
  <c r="AE27" i="92"/>
  <c r="AD27" i="92" s="1"/>
  <c r="AE45" i="92"/>
  <c r="AD45" i="92" s="1"/>
  <c r="AE36" i="92"/>
  <c r="AD36" i="92" s="1"/>
  <c r="V39" i="101"/>
  <c r="W39" i="101"/>
  <c r="AE27" i="108"/>
  <c r="AD27" i="108" s="1"/>
  <c r="AE36" i="108"/>
  <c r="AD36" i="108" s="1"/>
  <c r="AE54" i="108"/>
  <c r="AD54" i="108" s="1"/>
  <c r="AE45" i="108"/>
  <c r="AD45" i="108" s="1"/>
  <c r="Z30" i="6"/>
  <c r="AA30" i="6"/>
  <c r="AE6" i="96"/>
  <c r="BD7" i="5"/>
  <c r="AE7" i="5"/>
  <c r="AA48" i="93"/>
  <c r="Z48" i="93"/>
  <c r="BL9" i="90"/>
  <c r="AP9" i="90"/>
  <c r="W39" i="7"/>
  <c r="V39" i="7"/>
  <c r="K39" i="1"/>
  <c r="AA36" i="102"/>
  <c r="BT9" i="88"/>
  <c r="AQ9" i="88"/>
  <c r="BL6" i="98"/>
  <c r="AP6" i="98"/>
  <c r="AP7" i="94"/>
  <c r="BL7" i="94"/>
  <c r="BT7" i="99"/>
  <c r="AQ7" i="99"/>
  <c r="AE7" i="98"/>
  <c r="AQ7" i="93"/>
  <c r="AR162" i="47"/>
  <c r="AE8" i="99"/>
  <c r="BD8" i="100"/>
  <c r="AR126" i="47"/>
  <c r="AR156" i="47"/>
  <c r="AR72" i="47"/>
  <c r="AR13" i="47"/>
  <c r="BT6" i="85"/>
  <c r="AP10" i="102"/>
  <c r="BD9" i="97"/>
  <c r="BL8" i="4"/>
  <c r="BL7" i="9"/>
  <c r="AP6" i="6"/>
  <c r="BD9" i="9"/>
  <c r="AE6" i="10"/>
  <c r="AE9" i="87"/>
  <c r="AP6" i="88"/>
  <c r="AR14" i="47"/>
  <c r="AR57" i="47"/>
  <c r="E31" i="61"/>
  <c r="D398" i="63"/>
  <c r="E42" i="61"/>
  <c r="D206" i="63"/>
  <c r="D8" i="63"/>
  <c r="E17" i="61"/>
  <c r="B8" i="63"/>
  <c r="A14" i="47"/>
  <c r="C17" i="61"/>
  <c r="E53" i="61"/>
  <c r="D17" i="63"/>
  <c r="C54" i="61"/>
  <c r="B209" i="63"/>
  <c r="E13" i="61"/>
  <c r="D7" i="63"/>
  <c r="C38" i="61"/>
  <c r="B205" i="63"/>
  <c r="E46" i="61"/>
  <c r="D207" i="63"/>
  <c r="B207" i="63"/>
  <c r="C46" i="61"/>
  <c r="C22" i="61"/>
  <c r="B201" i="63"/>
  <c r="D395" i="63"/>
  <c r="E19" i="61"/>
  <c r="B401" i="63"/>
  <c r="C43" i="61"/>
  <c r="D9" i="63"/>
  <c r="E21" i="61"/>
  <c r="D400" i="63"/>
  <c r="E39" i="61"/>
  <c r="E10" i="61"/>
  <c r="C34" i="61"/>
  <c r="B204" i="63"/>
  <c r="C57" i="61"/>
  <c r="B18" i="63"/>
  <c r="A24" i="47"/>
  <c r="E58" i="61"/>
  <c r="D210" i="63"/>
  <c r="D404" i="63"/>
  <c r="E55" i="61"/>
  <c r="B15" i="63"/>
  <c r="C45" i="61"/>
  <c r="A21" i="47"/>
  <c r="D393" i="63"/>
  <c r="E11" i="61"/>
  <c r="C23" i="61"/>
  <c r="B396" i="63"/>
  <c r="D399" i="63"/>
  <c r="E35" i="61"/>
  <c r="C50" i="61"/>
  <c r="B208" i="63"/>
  <c r="C51" i="61"/>
  <c r="B403" i="63"/>
  <c r="E27" i="61"/>
  <c r="D397" i="63"/>
  <c r="C37" i="61"/>
  <c r="A19" i="47"/>
  <c r="B13" i="63"/>
  <c r="D16" i="63"/>
  <c r="E49" i="61"/>
  <c r="E15" i="61"/>
  <c r="D394" i="63"/>
  <c r="D199" i="63"/>
  <c r="E14" i="61"/>
  <c r="B202" i="63"/>
  <c r="C26" i="61"/>
  <c r="D197" i="63"/>
  <c r="E6" i="61"/>
  <c r="D5" i="63"/>
  <c r="E5" i="61"/>
  <c r="D14" i="63"/>
  <c r="E41" i="61"/>
  <c r="C18" i="61"/>
  <c r="B200" i="63"/>
  <c r="B6" i="63"/>
  <c r="B402" i="63"/>
  <c r="C47" i="61"/>
  <c r="D203" i="63"/>
  <c r="E30" i="61"/>
  <c r="D392" i="63"/>
  <c r="E7" i="61"/>
  <c r="E29" i="61"/>
  <c r="D11" i="63"/>
  <c r="C33" i="61"/>
  <c r="B12" i="63"/>
  <c r="A18" i="47"/>
  <c r="D10" i="63"/>
  <c r="E25" i="61"/>
  <c r="E59" i="61"/>
  <c r="D405" i="63"/>
  <c r="C31" i="61"/>
  <c r="B398" i="63"/>
  <c r="C42" i="61"/>
  <c r="B206" i="63"/>
  <c r="C53" i="61"/>
  <c r="B17" i="63"/>
  <c r="A23" i="47"/>
  <c r="G23" i="47" s="1"/>
  <c r="B23" i="47" s="1"/>
  <c r="D209" i="63"/>
  <c r="E54" i="61"/>
  <c r="D205" i="63"/>
  <c r="E38" i="61"/>
  <c r="E22" i="61"/>
  <c r="D201" i="63"/>
  <c r="B395" i="63"/>
  <c r="C19" i="61"/>
  <c r="E43" i="61"/>
  <c r="D401" i="63"/>
  <c r="A15" i="47"/>
  <c r="C21" i="61"/>
  <c r="B9" i="63"/>
  <c r="C39" i="61"/>
  <c r="B400" i="63"/>
  <c r="C10" i="61"/>
  <c r="B198" i="63"/>
  <c r="D204" i="63"/>
  <c r="E34" i="61"/>
  <c r="E57" i="61"/>
  <c r="D18" i="63"/>
  <c r="B210" i="63"/>
  <c r="C58" i="61"/>
  <c r="C55" i="61"/>
  <c r="B404" i="63"/>
  <c r="E45" i="61"/>
  <c r="D15" i="63"/>
  <c r="C11" i="61"/>
  <c r="B393" i="63"/>
  <c r="D396" i="63"/>
  <c r="E23" i="61"/>
  <c r="B399" i="63"/>
  <c r="C35" i="61"/>
  <c r="D208" i="63"/>
  <c r="E50" i="61"/>
  <c r="E51" i="61"/>
  <c r="D403" i="63"/>
  <c r="C27" i="61"/>
  <c r="B397" i="63"/>
  <c r="D13" i="63"/>
  <c r="E37" i="61"/>
  <c r="B16" i="63"/>
  <c r="A22" i="47"/>
  <c r="C49" i="61"/>
  <c r="B394" i="63"/>
  <c r="C15" i="61"/>
  <c r="C14" i="61"/>
  <c r="B199" i="63"/>
  <c r="E26" i="61"/>
  <c r="D202" i="63"/>
  <c r="B197" i="63"/>
  <c r="C6" i="61"/>
  <c r="C5" i="61"/>
  <c r="B5" i="63"/>
  <c r="A11" i="47"/>
  <c r="C41" i="61"/>
  <c r="B14" i="63"/>
  <c r="A20" i="47"/>
  <c r="E18" i="61"/>
  <c r="D200" i="63"/>
  <c r="D6" i="63"/>
  <c r="E9" i="61"/>
  <c r="E47" i="61"/>
  <c r="D402" i="63"/>
  <c r="B203" i="63"/>
  <c r="C30" i="61"/>
  <c r="B392" i="63"/>
  <c r="C7" i="61"/>
  <c r="C29" i="61"/>
  <c r="A17" i="47"/>
  <c r="B11" i="63"/>
  <c r="D12" i="63"/>
  <c r="E33" i="61"/>
  <c r="B10" i="63"/>
  <c r="A16" i="47"/>
  <c r="C25" i="61"/>
  <c r="C59" i="61"/>
  <c r="B405" i="63"/>
  <c r="D185" i="61"/>
  <c r="C50" i="63"/>
  <c r="D242" i="61"/>
  <c r="C256" i="63"/>
  <c r="C502" i="63"/>
  <c r="D447" i="61"/>
  <c r="C398" i="63"/>
  <c r="D31" i="61"/>
  <c r="E36" i="47"/>
  <c r="D105" i="61"/>
  <c r="E69" i="47"/>
  <c r="E63" i="63"/>
  <c r="E110" i="63"/>
  <c r="E116" i="47"/>
  <c r="E97" i="47"/>
  <c r="E91" i="63"/>
  <c r="D283" i="61"/>
  <c r="C461" i="63"/>
  <c r="D331" i="61"/>
  <c r="C473" i="63"/>
  <c r="E32" i="47"/>
  <c r="C450" i="63"/>
  <c r="D239" i="61"/>
  <c r="C107" i="63"/>
  <c r="D413" i="61"/>
  <c r="D249" i="61"/>
  <c r="C66" i="63"/>
  <c r="E42" i="47"/>
  <c r="E36" i="63"/>
  <c r="D129" i="61"/>
  <c r="AR42" i="47"/>
  <c r="D122" i="61"/>
  <c r="C226" i="63"/>
  <c r="E199" i="47"/>
  <c r="E193" i="63"/>
  <c r="E126" i="47"/>
  <c r="E120" i="63"/>
  <c r="D465" i="61"/>
  <c r="C120" i="63"/>
  <c r="E42" i="63"/>
  <c r="E48" i="47"/>
  <c r="AR48" i="47"/>
  <c r="E45" i="47"/>
  <c r="E39" i="63"/>
  <c r="AR45" i="47"/>
  <c r="D170" i="61"/>
  <c r="C238" i="63"/>
  <c r="D230" i="61"/>
  <c r="C253" i="63"/>
  <c r="E123" i="47"/>
  <c r="E117" i="63"/>
  <c r="C244" i="63"/>
  <c r="D194" i="61"/>
  <c r="E183" i="63"/>
  <c r="E189" i="47"/>
  <c r="D42" i="61"/>
  <c r="C206" i="63"/>
  <c r="D69" i="61"/>
  <c r="C21" i="63"/>
  <c r="D175" i="61"/>
  <c r="E111" i="63"/>
  <c r="E117" i="47"/>
  <c r="C111" i="63"/>
  <c r="D429" i="61"/>
  <c r="E71" i="47"/>
  <c r="E65" i="63"/>
  <c r="E127" i="47"/>
  <c r="E121" i="63"/>
  <c r="D289" i="61"/>
  <c r="C76" i="63"/>
  <c r="D298" i="61"/>
  <c r="C270" i="63"/>
  <c r="D203" i="61"/>
  <c r="C441" i="63"/>
  <c r="D409" i="61"/>
  <c r="C106" i="63"/>
  <c r="E8" i="63"/>
  <c r="E14" i="47"/>
  <c r="D486" i="61"/>
  <c r="C317" i="63"/>
  <c r="E23" i="47"/>
  <c r="E17" i="63"/>
  <c r="C436" i="63"/>
  <c r="D183" i="61"/>
  <c r="D146" i="61"/>
  <c r="C232" i="63"/>
  <c r="AR28" i="47"/>
  <c r="E28" i="47"/>
  <c r="E22" i="63"/>
  <c r="D458" i="61"/>
  <c r="C310" i="63"/>
  <c r="E43" i="47"/>
  <c r="E37" i="63"/>
  <c r="D81" i="61"/>
  <c r="C24" i="63"/>
  <c r="C455" i="63"/>
  <c r="D259" i="61"/>
  <c r="AR74" i="47"/>
  <c r="E150" i="63"/>
  <c r="E156" i="47"/>
  <c r="D373" i="61"/>
  <c r="C97" i="63"/>
  <c r="E97" i="63"/>
  <c r="E103" i="47"/>
  <c r="D86" i="61"/>
  <c r="C217" i="63"/>
  <c r="AR187" i="47"/>
  <c r="E108" i="47"/>
  <c r="E102" i="63"/>
  <c r="C300" i="63"/>
  <c r="D418" i="61"/>
  <c r="D342" i="61"/>
  <c r="C281" i="63"/>
  <c r="D334" i="61"/>
  <c r="C279" i="63"/>
  <c r="D391" i="61"/>
  <c r="C488" i="63"/>
  <c r="C293" i="63"/>
  <c r="D390" i="61"/>
  <c r="D126" i="61"/>
  <c r="C227" i="63"/>
  <c r="C7" i="63"/>
  <c r="D13" i="61"/>
  <c r="C301" i="63"/>
  <c r="D422" i="61"/>
  <c r="AR114" i="47"/>
  <c r="D417" i="61"/>
  <c r="C108" i="63"/>
  <c r="D115" i="61"/>
  <c r="C419" i="63"/>
  <c r="D38" i="61"/>
  <c r="C205" i="63"/>
  <c r="AR194" i="47"/>
  <c r="D341" i="61"/>
  <c r="C89" i="63"/>
  <c r="E95" i="47"/>
  <c r="E89" i="63"/>
  <c r="D498" i="61"/>
  <c r="C320" i="63"/>
  <c r="AR159" i="47"/>
  <c r="C463" i="63"/>
  <c r="D291" i="61"/>
  <c r="AR198" i="47"/>
  <c r="E148" i="47"/>
  <c r="E142" i="63"/>
  <c r="D274" i="61"/>
  <c r="C264" i="63"/>
  <c r="D315" i="61"/>
  <c r="C469" i="63"/>
  <c r="D335" i="61"/>
  <c r="C474" i="63"/>
  <c r="E163" i="63"/>
  <c r="E169" i="47"/>
  <c r="E146" i="63"/>
  <c r="E152" i="47"/>
  <c r="E77" i="63"/>
  <c r="E83" i="47"/>
  <c r="D485" i="61"/>
  <c r="C125" i="63"/>
  <c r="E125" i="63"/>
  <c r="E131" i="47"/>
  <c r="AR131" i="47"/>
  <c r="E103" i="63"/>
  <c r="E109" i="47"/>
  <c r="C420" i="63"/>
  <c r="D119" i="61"/>
  <c r="C442" i="63"/>
  <c r="D207" i="61"/>
  <c r="AR85" i="47"/>
  <c r="E79" i="63"/>
  <c r="E85" i="47"/>
  <c r="C129" i="63"/>
  <c r="D501" i="61"/>
  <c r="AR135" i="47"/>
  <c r="C230" i="63"/>
  <c r="D138" i="61"/>
  <c r="E140" i="63"/>
  <c r="D162" i="61"/>
  <c r="C236" i="63"/>
  <c r="D275" i="61"/>
  <c r="C459" i="63"/>
  <c r="E165" i="47"/>
  <c r="E159" i="63"/>
  <c r="AR165" i="47"/>
  <c r="E160" i="47"/>
  <c r="E154" i="63"/>
  <c r="AR160" i="47"/>
  <c r="C490" i="63"/>
  <c r="D399" i="61"/>
  <c r="D514" i="61"/>
  <c r="C327" i="63"/>
  <c r="C307" i="63"/>
  <c r="D446" i="61"/>
  <c r="D85" i="61"/>
  <c r="C25" i="63"/>
  <c r="E25" i="63"/>
  <c r="E31" i="47"/>
  <c r="E189" i="63"/>
  <c r="E195" i="47"/>
  <c r="D113" i="61"/>
  <c r="C32" i="63"/>
  <c r="D19" i="61"/>
  <c r="C395" i="63"/>
  <c r="D247" i="61"/>
  <c r="C452" i="63"/>
  <c r="D218" i="61"/>
  <c r="C250" i="63"/>
  <c r="C479" i="63"/>
  <c r="D355" i="61"/>
  <c r="D65" i="61"/>
  <c r="C20" i="63"/>
  <c r="AR134" i="47"/>
  <c r="E55" i="47"/>
  <c r="E49" i="63"/>
  <c r="AR55" i="47"/>
  <c r="AR177" i="47"/>
  <c r="D483" i="61"/>
  <c r="C511" i="63"/>
  <c r="AR145" i="47"/>
  <c r="C401" i="63"/>
  <c r="D43" i="61"/>
  <c r="C500" i="63"/>
  <c r="D439" i="61"/>
  <c r="C400" i="63"/>
  <c r="D39" i="61"/>
  <c r="D481" i="61"/>
  <c r="C124" i="63"/>
  <c r="AR130" i="47"/>
  <c r="D233" i="61"/>
  <c r="C62" i="63"/>
  <c r="AR186" i="47"/>
  <c r="E172" i="63"/>
  <c r="E178" i="47"/>
  <c r="D246" i="61"/>
  <c r="C257" i="63"/>
  <c r="D34" i="61"/>
  <c r="C204" i="63"/>
  <c r="E177" i="63"/>
  <c r="E183" i="47"/>
  <c r="E141" i="47"/>
  <c r="E135" i="63"/>
  <c r="D251" i="61"/>
  <c r="C453" i="63"/>
  <c r="C451" i="63"/>
  <c r="C74" i="63"/>
  <c r="D281" i="61"/>
  <c r="AR80" i="47"/>
  <c r="C518" i="63"/>
  <c r="D511" i="61"/>
  <c r="D455" i="61"/>
  <c r="C504" i="63"/>
  <c r="AR62" i="47"/>
  <c r="D209" i="61"/>
  <c r="C56" i="63"/>
  <c r="AR24" i="47"/>
  <c r="C503" i="63"/>
  <c r="D451" i="61"/>
  <c r="AR118" i="47"/>
  <c r="D58" i="61"/>
  <c r="C210" i="63"/>
  <c r="AR179" i="47"/>
  <c r="C422" i="63"/>
  <c r="D127" i="61"/>
  <c r="C123" i="63"/>
  <c r="E123" i="63"/>
  <c r="E129" i="47"/>
  <c r="C318" i="63"/>
  <c r="D490" i="61"/>
  <c r="E15" i="63"/>
  <c r="E21" i="47"/>
  <c r="AR21" i="47"/>
  <c r="E156" i="63"/>
  <c r="E162" i="47"/>
  <c r="E93" i="63"/>
  <c r="E99" i="47"/>
  <c r="AR99" i="47"/>
  <c r="AR58" i="47"/>
  <c r="E52" i="63"/>
  <c r="E58" i="47"/>
  <c r="C431" i="63"/>
  <c r="D163" i="61"/>
  <c r="C406" i="63"/>
  <c r="D63" i="61"/>
  <c r="D215" i="61"/>
  <c r="C444" i="63"/>
  <c r="AR101" i="47"/>
  <c r="C69" i="63"/>
  <c r="D261" i="61"/>
  <c r="C418" i="63"/>
  <c r="D111" i="61"/>
  <c r="C43" i="63"/>
  <c r="D157" i="61"/>
  <c r="AR49" i="47"/>
  <c r="E43" i="63"/>
  <c r="E49" i="47"/>
  <c r="C440" i="63"/>
  <c r="D199" i="61"/>
  <c r="E73" i="47"/>
  <c r="E67" i="63"/>
  <c r="AR81" i="47"/>
  <c r="C75" i="63"/>
  <c r="D285" i="61"/>
  <c r="C393" i="63"/>
  <c r="D11" i="61"/>
  <c r="C416" i="63"/>
  <c r="D103" i="61"/>
  <c r="D158" i="61"/>
  <c r="C235" i="63"/>
  <c r="E175" i="47"/>
  <c r="E169" i="63"/>
  <c r="AR175" i="47"/>
  <c r="E79" i="47"/>
  <c r="E73" i="63"/>
  <c r="C104" i="63"/>
  <c r="D401" i="61"/>
  <c r="AR110" i="47"/>
  <c r="D258" i="61"/>
  <c r="C260" i="63"/>
  <c r="E101" i="63"/>
  <c r="E107" i="47"/>
  <c r="E118" i="63"/>
  <c r="E124" i="47"/>
  <c r="AR124" i="47"/>
  <c r="C303" i="63"/>
  <c r="D430" i="61"/>
  <c r="D282" i="61"/>
  <c r="C266" i="63"/>
  <c r="D503" i="61"/>
  <c r="C516" i="63"/>
  <c r="D329" i="61"/>
  <c r="C86" i="63"/>
  <c r="C277" i="63"/>
  <c r="D326" i="61"/>
  <c r="E53" i="63"/>
  <c r="E59" i="47"/>
  <c r="C298" i="63"/>
  <c r="D410" i="61"/>
  <c r="E142" i="47"/>
  <c r="E136" i="63"/>
  <c r="AR142" i="47"/>
  <c r="AR93" i="47"/>
  <c r="C57" i="63"/>
  <c r="D213" i="61"/>
  <c r="AR64" i="47"/>
  <c r="C428" i="63"/>
  <c r="D151" i="61"/>
  <c r="AR78" i="47"/>
  <c r="E78" i="47"/>
  <c r="E72" i="63"/>
  <c r="D317" i="61"/>
  <c r="C83" i="63"/>
  <c r="E83" i="63"/>
  <c r="E89" i="47"/>
  <c r="D327" i="61"/>
  <c r="C472" i="63"/>
  <c r="AR53" i="47"/>
  <c r="C47" i="63"/>
  <c r="D173" i="61"/>
  <c r="C60" i="63"/>
  <c r="D225" i="61"/>
  <c r="AR66" i="47"/>
  <c r="C208" i="63"/>
  <c r="D50" i="61"/>
  <c r="E35" i="47"/>
  <c r="E29" i="63"/>
  <c r="D306" i="61"/>
  <c r="C272" i="63"/>
  <c r="E85" i="63"/>
  <c r="E91" i="47"/>
  <c r="AR91" i="47"/>
  <c r="E192" i="47"/>
  <c r="E186" i="63"/>
  <c r="AR192" i="47"/>
  <c r="E201" i="47"/>
  <c r="E195" i="63"/>
  <c r="AR185" i="47"/>
  <c r="AR33" i="47"/>
  <c r="C429" i="63"/>
  <c r="D155" i="61"/>
  <c r="D51" i="61"/>
  <c r="C403" i="63"/>
  <c r="E87" i="47"/>
  <c r="E81" i="63"/>
  <c r="D114" i="61"/>
  <c r="C224" i="63"/>
  <c r="D74" i="61"/>
  <c r="C214" i="63"/>
  <c r="C261" i="63"/>
  <c r="D262" i="61"/>
  <c r="C319" i="63"/>
  <c r="D494" i="61"/>
  <c r="AR144" i="47"/>
  <c r="E153" i="47"/>
  <c r="E147" i="63"/>
  <c r="C34" i="63"/>
  <c r="D121" i="61"/>
  <c r="E40" i="47"/>
  <c r="E34" i="63"/>
  <c r="AR25" i="47"/>
  <c r="E19" i="63"/>
  <c r="E25" i="47"/>
  <c r="C240" i="63"/>
  <c r="C481" i="63"/>
  <c r="D363" i="61"/>
  <c r="E197" i="47"/>
  <c r="E191" i="63"/>
  <c r="E152" i="63"/>
  <c r="E158" i="47"/>
  <c r="D394" i="61"/>
  <c r="C294" i="63"/>
  <c r="C51" i="63"/>
  <c r="D189" i="61"/>
  <c r="E19" i="47"/>
  <c r="E13" i="63"/>
  <c r="D302" i="61"/>
  <c r="C271" i="63"/>
  <c r="D318" i="61"/>
  <c r="C275" i="63"/>
  <c r="AR22" i="47"/>
  <c r="E132" i="63"/>
  <c r="E138" i="47"/>
  <c r="AR138" i="47"/>
  <c r="D343" i="61"/>
  <c r="C476" i="63"/>
  <c r="E111" i="47"/>
  <c r="E105" i="63"/>
  <c r="D405" i="61"/>
  <c r="C105" i="63"/>
  <c r="AR90" i="47"/>
  <c r="E84" i="63"/>
  <c r="E90" i="47"/>
  <c r="C84" i="63"/>
  <c r="D321" i="61"/>
  <c r="D87" i="61"/>
  <c r="C412" i="63"/>
  <c r="D186" i="61"/>
  <c r="C242" i="63"/>
  <c r="C55" i="63"/>
  <c r="D502" i="61"/>
  <c r="C321" i="63"/>
  <c r="C259" i="63"/>
  <c r="D254" i="61"/>
  <c r="AR173" i="47"/>
  <c r="C289" i="63"/>
  <c r="D374" i="61"/>
  <c r="E190" i="47"/>
  <c r="E184" i="63"/>
  <c r="E157" i="63"/>
  <c r="E163" i="47"/>
  <c r="AR102" i="47"/>
  <c r="C197" i="63"/>
  <c r="D6" i="61"/>
  <c r="E171" i="47"/>
  <c r="E165" i="63"/>
  <c r="AR171" i="47"/>
  <c r="C252" i="63"/>
  <c r="D226" i="61"/>
  <c r="C456" i="63"/>
  <c r="D263" i="61"/>
  <c r="C276" i="63"/>
  <c r="D322" i="61"/>
  <c r="AR11" i="47"/>
  <c r="D5" i="61"/>
  <c r="F3" i="63"/>
  <c r="F1" i="63" s="1"/>
  <c r="S1" i="47" s="1"/>
  <c r="D83" i="61"/>
  <c r="C411" i="63"/>
  <c r="AR84" i="47"/>
  <c r="E84" i="47"/>
  <c r="E78" i="63"/>
  <c r="C430" i="63"/>
  <c r="D159" i="61"/>
  <c r="D411" i="61"/>
  <c r="C493" i="63"/>
  <c r="D402" i="61"/>
  <c r="C296" i="63"/>
  <c r="D41" i="61"/>
  <c r="C14" i="63"/>
  <c r="AR52" i="47"/>
  <c r="C46" i="63"/>
  <c r="D169" i="61"/>
  <c r="AR132" i="47"/>
  <c r="C126" i="63"/>
  <c r="D489" i="61"/>
  <c r="E185" i="63"/>
  <c r="E191" i="47"/>
  <c r="D211" i="61"/>
  <c r="C443" i="63"/>
  <c r="AR155" i="47"/>
  <c r="AR161" i="47"/>
  <c r="E161" i="47"/>
  <c r="E155" i="63"/>
  <c r="E48" i="63"/>
  <c r="E54" i="47"/>
  <c r="D177" i="61"/>
  <c r="C48" i="63"/>
  <c r="E77" i="47"/>
  <c r="E71" i="63"/>
  <c r="D269" i="61"/>
  <c r="C71" i="63"/>
  <c r="C225" i="63"/>
  <c r="D118" i="61"/>
  <c r="C249" i="63"/>
  <c r="D214" i="61"/>
  <c r="AR37" i="47"/>
  <c r="E45" i="63"/>
  <c r="E51" i="47"/>
  <c r="E151" i="63"/>
  <c r="E157" i="47"/>
  <c r="C200" i="63"/>
  <c r="D18" i="61"/>
  <c r="E44" i="47"/>
  <c r="E38" i="63"/>
  <c r="E176" i="63"/>
  <c r="E182" i="47"/>
  <c r="AR12" i="47"/>
  <c r="C6" i="63"/>
  <c r="D9" i="61"/>
  <c r="C44" i="63"/>
  <c r="D161" i="61"/>
  <c r="D438" i="61"/>
  <c r="C305" i="63"/>
  <c r="E140" i="47"/>
  <c r="E134" i="63"/>
  <c r="AR140" i="47"/>
  <c r="AR34" i="47"/>
  <c r="E28" i="63"/>
  <c r="E34" i="47"/>
  <c r="AR76" i="47"/>
  <c r="E76" i="47"/>
  <c r="E70" i="63"/>
  <c r="C109" i="63"/>
  <c r="D421" i="61"/>
  <c r="D47" i="61"/>
  <c r="C402" i="63"/>
  <c r="C114" i="63"/>
  <c r="D441" i="61"/>
  <c r="AR172" i="47"/>
  <c r="E172" i="47"/>
  <c r="E166" i="63"/>
  <c r="D462" i="61"/>
  <c r="C311" i="63"/>
  <c r="E196" i="47"/>
  <c r="E190" i="63"/>
  <c r="C408" i="63"/>
  <c r="D71" i="61"/>
  <c r="C507" i="63"/>
  <c r="D467" i="61"/>
  <c r="D382" i="61"/>
  <c r="C291" i="63"/>
  <c r="D473" i="61"/>
  <c r="C122" i="63"/>
  <c r="C423" i="63"/>
  <c r="D131" i="61"/>
  <c r="E33" i="63"/>
  <c r="E39" i="47"/>
  <c r="AR39" i="47"/>
  <c r="E162" i="63"/>
  <c r="E168" i="47"/>
  <c r="C92" i="63"/>
  <c r="D353" i="61"/>
  <c r="AR105" i="47"/>
  <c r="C514" i="63"/>
  <c r="D495" i="61"/>
  <c r="C424" i="63"/>
  <c r="D135" i="61"/>
  <c r="C467" i="63"/>
  <c r="D307" i="61"/>
  <c r="D294" i="61"/>
  <c r="C269" i="63"/>
  <c r="AR41" i="47"/>
  <c r="C82" i="63"/>
  <c r="D313" i="61"/>
  <c r="E17" i="47"/>
  <c r="E11" i="63"/>
  <c r="D29" i="61"/>
  <c r="C11" i="63"/>
  <c r="AR202" i="47"/>
  <c r="C413" i="63"/>
  <c r="D91" i="61"/>
  <c r="E18" i="47"/>
  <c r="E12" i="63"/>
  <c r="C12" i="63"/>
  <c r="D33" i="61"/>
  <c r="AR137" i="47"/>
  <c r="C131" i="63"/>
  <c r="D509" i="61"/>
  <c r="D471" i="61"/>
  <c r="C508" i="63"/>
  <c r="C10" i="63"/>
  <c r="D25" i="61"/>
  <c r="C299" i="63"/>
  <c r="D414" i="61"/>
  <c r="D191" i="61"/>
  <c r="C438" i="63"/>
  <c r="AR166" i="47"/>
  <c r="C477" i="63"/>
  <c r="D347" i="61"/>
  <c r="E46" i="47"/>
  <c r="E40" i="63"/>
  <c r="AR46" i="47"/>
  <c r="AR147" i="47"/>
  <c r="E104" i="47"/>
  <c r="E98" i="63"/>
  <c r="E170" i="47"/>
  <c r="E164" i="63"/>
  <c r="C283" i="63"/>
  <c r="D350" i="61"/>
  <c r="E119" i="47"/>
  <c r="E113" i="63"/>
  <c r="C409" i="63"/>
  <c r="D75" i="61"/>
  <c r="D66" i="61"/>
  <c r="C212" i="63"/>
  <c r="C445" i="63"/>
  <c r="D219" i="61"/>
  <c r="D62" i="61"/>
  <c r="C211" i="63"/>
  <c r="AR136" i="47"/>
  <c r="D339" i="61"/>
  <c r="C475" i="63"/>
  <c r="AR96" i="47"/>
  <c r="C90" i="63"/>
  <c r="D345" i="61"/>
  <c r="AR47" i="47"/>
  <c r="D149" i="61"/>
  <c r="C41" i="63"/>
  <c r="D442" i="61"/>
  <c r="C306" i="63"/>
  <c r="D445" i="61"/>
  <c r="C115" i="63"/>
  <c r="C410" i="63"/>
  <c r="D79" i="61"/>
  <c r="C255" i="63"/>
  <c r="D238" i="61"/>
  <c r="C288" i="63"/>
  <c r="D370" i="61"/>
  <c r="D290" i="61"/>
  <c r="C268" i="63"/>
  <c r="E144" i="63"/>
  <c r="E150" i="47"/>
  <c r="D201" i="61"/>
  <c r="C54" i="63"/>
  <c r="E200" i="47"/>
  <c r="E194" i="63"/>
  <c r="D403" i="61"/>
  <c r="C491" i="63"/>
  <c r="C63" i="63"/>
  <c r="D237" i="61"/>
  <c r="C314" i="63"/>
  <c r="D474" i="61"/>
  <c r="E56" i="47"/>
  <c r="E50" i="63"/>
  <c r="C439" i="63"/>
  <c r="D195" i="61"/>
  <c r="E121" i="47"/>
  <c r="E115" i="63"/>
  <c r="D130" i="61"/>
  <c r="E54" i="63"/>
  <c r="E60" i="47"/>
  <c r="D150" i="61"/>
  <c r="C233" i="63"/>
  <c r="E100" i="47"/>
  <c r="E94" i="63"/>
  <c r="C94" i="63"/>
  <c r="D361" i="61"/>
  <c r="AR69" i="47"/>
  <c r="C470" i="63"/>
  <c r="D319" i="61"/>
  <c r="D425" i="61"/>
  <c r="C110" i="63"/>
  <c r="D362" i="61"/>
  <c r="C286" i="63"/>
  <c r="D349" i="61"/>
  <c r="C91" i="63"/>
  <c r="D379" i="61"/>
  <c r="C485" i="63"/>
  <c r="E133" i="63"/>
  <c r="E139" i="47"/>
  <c r="C26" i="63"/>
  <c r="D89" i="61"/>
  <c r="D267" i="61"/>
  <c r="C457" i="63"/>
  <c r="C280" i="63"/>
  <c r="D338" i="61"/>
  <c r="C234" i="63"/>
  <c r="D154" i="61"/>
  <c r="D134" i="61"/>
  <c r="C229" i="63"/>
  <c r="E107" i="63"/>
  <c r="E113" i="47"/>
  <c r="E72" i="47"/>
  <c r="E66" i="63"/>
  <c r="C482" i="63"/>
  <c r="D367" i="61"/>
  <c r="D305" i="61"/>
  <c r="C80" i="63"/>
  <c r="E86" i="47"/>
  <c r="E80" i="63"/>
  <c r="D206" i="61"/>
  <c r="C247" i="63"/>
  <c r="C239" i="63"/>
  <c r="D174" i="61"/>
  <c r="C282" i="63"/>
  <c r="D346" i="61"/>
  <c r="C517" i="63"/>
  <c r="D507" i="61"/>
  <c r="C42" i="63"/>
  <c r="D153" i="61"/>
  <c r="C39" i="63"/>
  <c r="D141" i="61"/>
  <c r="D475" i="61"/>
  <c r="C509" i="63"/>
  <c r="D453" i="61"/>
  <c r="C117" i="63"/>
  <c r="E21" i="63"/>
  <c r="E27" i="47"/>
  <c r="C407" i="63"/>
  <c r="D67" i="61"/>
  <c r="AR117" i="47"/>
  <c r="C65" i="63"/>
  <c r="D245" i="61"/>
  <c r="D469" i="61"/>
  <c r="C121" i="63"/>
  <c r="D279" i="61"/>
  <c r="C460" i="63"/>
  <c r="AR82" i="47"/>
  <c r="E76" i="63"/>
  <c r="E82" i="47"/>
  <c r="E167" i="47"/>
  <c r="E161" i="63"/>
  <c r="C486" i="63"/>
  <c r="D383" i="61"/>
  <c r="E112" i="47"/>
  <c r="E106" i="63"/>
  <c r="C432" i="63"/>
  <c r="D167" i="61"/>
  <c r="C8" i="63"/>
  <c r="D17" i="61"/>
  <c r="E180" i="47"/>
  <c r="E174" i="63"/>
  <c r="D53" i="61"/>
  <c r="C17" i="63"/>
  <c r="D466" i="61"/>
  <c r="C312" i="63"/>
  <c r="AR143" i="47"/>
  <c r="E137" i="63"/>
  <c r="E143" i="47"/>
  <c r="C273" i="63"/>
  <c r="D310" i="61"/>
  <c r="D427" i="61"/>
  <c r="C497" i="63"/>
  <c r="C22" i="63"/>
  <c r="D73" i="61"/>
  <c r="C295" i="63"/>
  <c r="D398" i="61"/>
  <c r="AR43" i="47"/>
  <c r="D133" i="61"/>
  <c r="C37" i="63"/>
  <c r="D371" i="61"/>
  <c r="C483" i="63"/>
  <c r="E30" i="47"/>
  <c r="E24" i="63"/>
  <c r="D257" i="61"/>
  <c r="C68" i="63"/>
  <c r="E74" i="47"/>
  <c r="E68" i="63"/>
  <c r="C447" i="63"/>
  <c r="D227" i="61"/>
  <c r="D250" i="61"/>
  <c r="C258" i="63"/>
  <c r="E181" i="63"/>
  <c r="E187" i="47"/>
  <c r="D54" i="61"/>
  <c r="C209" i="63"/>
  <c r="C102" i="63"/>
  <c r="D393" i="61"/>
  <c r="D330" i="61"/>
  <c r="C278" i="63"/>
  <c r="D435" i="61"/>
  <c r="C499" i="63"/>
  <c r="D142" i="61"/>
  <c r="C231" i="63"/>
  <c r="E125" i="47"/>
  <c r="E119" i="63"/>
  <c r="D461" i="61"/>
  <c r="C119" i="63"/>
  <c r="E59" i="63"/>
  <c r="E65" i="47"/>
  <c r="C59" i="63"/>
  <c r="D221" i="61"/>
  <c r="E184" i="47"/>
  <c r="E178" i="63"/>
  <c r="E7" i="63"/>
  <c r="E13" i="47"/>
  <c r="E108" i="63"/>
  <c r="E114" i="47"/>
  <c r="AR176" i="47"/>
  <c r="E170" i="63"/>
  <c r="E176" i="47"/>
  <c r="D229" i="61"/>
  <c r="C61" i="63"/>
  <c r="E67" i="47"/>
  <c r="E61" i="63"/>
  <c r="AR67" i="47"/>
  <c r="E188" i="63"/>
  <c r="E194" i="47"/>
  <c r="AR95" i="47"/>
  <c r="C223" i="63"/>
  <c r="D110" i="61"/>
  <c r="D303" i="61"/>
  <c r="C466" i="63"/>
  <c r="E159" i="47"/>
  <c r="E153" i="63"/>
  <c r="E198" i="47"/>
  <c r="E192" i="63"/>
  <c r="AR148" i="47"/>
  <c r="D235" i="61"/>
  <c r="C449" i="63"/>
  <c r="D46" i="61"/>
  <c r="C207" i="63"/>
  <c r="D478" i="61"/>
  <c r="C315" i="63"/>
  <c r="C308" i="63"/>
  <c r="D450" i="61"/>
  <c r="C262" i="63"/>
  <c r="D266" i="61"/>
  <c r="AR169" i="47"/>
  <c r="C498" i="63"/>
  <c r="D431" i="61"/>
  <c r="C201" i="63"/>
  <c r="D22" i="61"/>
  <c r="AR152" i="47"/>
  <c r="D293" i="61"/>
  <c r="C77" i="63"/>
  <c r="C103" i="63"/>
  <c r="D397" i="61"/>
  <c r="AR109" i="47"/>
  <c r="C495" i="63"/>
  <c r="D419" i="61"/>
  <c r="C254" i="63"/>
  <c r="D234" i="61"/>
  <c r="D301" i="61"/>
  <c r="C79" i="63"/>
  <c r="E129" i="63"/>
  <c r="E135" i="47"/>
  <c r="AR146" i="47"/>
  <c r="D278" i="61"/>
  <c r="C265" i="63"/>
  <c r="AR31" i="47"/>
  <c r="E148" i="63"/>
  <c r="E154" i="47"/>
  <c r="E38" i="47"/>
  <c r="E32" i="63"/>
  <c r="AR38" i="47"/>
  <c r="D443" i="61"/>
  <c r="C501" i="63"/>
  <c r="C222" i="63"/>
  <c r="D106" i="61"/>
  <c r="E26" i="47"/>
  <c r="E20" i="63"/>
  <c r="AR26" i="47"/>
  <c r="E134" i="47"/>
  <c r="E128" i="63"/>
  <c r="C128" i="63"/>
  <c r="D497" i="61"/>
  <c r="D454" i="61"/>
  <c r="C309" i="63"/>
  <c r="C49" i="63"/>
  <c r="D181" i="61"/>
  <c r="D90" i="61"/>
  <c r="C218" i="63"/>
  <c r="E177" i="47"/>
  <c r="E171" i="63"/>
  <c r="E139" i="63"/>
  <c r="E145" i="47"/>
  <c r="E9" i="63"/>
  <c r="E15" i="47"/>
  <c r="C9" i="63"/>
  <c r="D21" i="61"/>
  <c r="E174" i="47"/>
  <c r="E168" i="63"/>
  <c r="AR174" i="47"/>
  <c r="E130" i="47"/>
  <c r="E124" i="63"/>
  <c r="AR68" i="47"/>
  <c r="E62" i="63"/>
  <c r="E68" i="47"/>
  <c r="C489" i="63"/>
  <c r="D395" i="61"/>
  <c r="E180" i="63"/>
  <c r="D10" i="61"/>
  <c r="C198" i="63"/>
  <c r="AR178" i="47"/>
  <c r="D314" i="61"/>
  <c r="C274" i="63"/>
  <c r="AR141" i="47"/>
  <c r="E80" i="47"/>
  <c r="E74" i="63"/>
  <c r="D287" i="61"/>
  <c r="C462" i="63"/>
  <c r="E56" i="63"/>
  <c r="E62" i="47"/>
  <c r="C285" i="63"/>
  <c r="D358" i="61"/>
  <c r="D223" i="61"/>
  <c r="C446" i="63"/>
  <c r="E18" i="63"/>
  <c r="E24" i="47"/>
  <c r="C18" i="63"/>
  <c r="D57" i="61"/>
  <c r="D323" i="61"/>
  <c r="C471" i="63"/>
  <c r="C112" i="63"/>
  <c r="D433" i="61"/>
  <c r="E118" i="47"/>
  <c r="E112" i="63"/>
  <c r="E173" i="63"/>
  <c r="E179" i="47"/>
  <c r="D231" i="61"/>
  <c r="C448" i="63"/>
  <c r="D55" i="61"/>
  <c r="C404" i="63"/>
  <c r="C435" i="63"/>
  <c r="D179" i="61"/>
  <c r="D366" i="61"/>
  <c r="C287" i="63"/>
  <c r="C15" i="63"/>
  <c r="D45" i="61"/>
  <c r="D143" i="61"/>
  <c r="C426" i="63"/>
  <c r="C316" i="63"/>
  <c r="D482" i="61"/>
  <c r="D102" i="61"/>
  <c r="C221" i="63"/>
  <c r="D357" i="61"/>
  <c r="C93" i="63"/>
  <c r="C52" i="63"/>
  <c r="D193" i="61"/>
  <c r="E101" i="47"/>
  <c r="E95" i="63"/>
  <c r="C95" i="63"/>
  <c r="D365" i="61"/>
  <c r="E75" i="47"/>
  <c r="E69" i="63"/>
  <c r="D210" i="61"/>
  <c r="C248" i="63"/>
  <c r="D253" i="61"/>
  <c r="C67" i="63"/>
  <c r="D423" i="61"/>
  <c r="C496" i="63"/>
  <c r="E75" i="63"/>
  <c r="E81" i="47"/>
  <c r="D415" i="61"/>
  <c r="C494" i="63"/>
  <c r="D385" i="61"/>
  <c r="C100" i="63"/>
  <c r="E100" i="63"/>
  <c r="E106" i="47"/>
  <c r="D479" i="61"/>
  <c r="C510" i="63"/>
  <c r="AR79" i="47"/>
  <c r="D277" i="61"/>
  <c r="C73" i="63"/>
  <c r="E104" i="63"/>
  <c r="E110" i="47"/>
  <c r="C101" i="63"/>
  <c r="D389" i="61"/>
  <c r="AR107" i="47"/>
  <c r="C118" i="63"/>
  <c r="D457" i="61"/>
  <c r="D23" i="61"/>
  <c r="C396" i="63"/>
  <c r="E92" i="47"/>
  <c r="E86" i="63"/>
  <c r="AR92" i="47"/>
  <c r="D197" i="61"/>
  <c r="C53" i="63"/>
  <c r="AR59" i="47"/>
  <c r="C399" i="63"/>
  <c r="D35" i="61"/>
  <c r="D82" i="61"/>
  <c r="C216" i="63"/>
  <c r="E87" i="63"/>
  <c r="E93" i="47"/>
  <c r="C87" i="63"/>
  <c r="D333" i="61"/>
  <c r="E57" i="63"/>
  <c r="E63" i="47"/>
  <c r="AR63" i="47"/>
  <c r="D202" i="61"/>
  <c r="C246" i="63"/>
  <c r="AR122" i="47"/>
  <c r="E116" i="63"/>
  <c r="E122" i="47"/>
  <c r="C116" i="63"/>
  <c r="D449" i="61"/>
  <c r="D217" i="61"/>
  <c r="C58" i="63"/>
  <c r="E64" i="47"/>
  <c r="E58" i="63"/>
  <c r="C72" i="63"/>
  <c r="D273" i="61"/>
  <c r="AR89" i="47"/>
  <c r="E53" i="47"/>
  <c r="E47" i="63"/>
  <c r="D107" i="61"/>
  <c r="C417" i="63"/>
  <c r="C215" i="63"/>
  <c r="D78" i="61"/>
  <c r="E60" i="63"/>
  <c r="E66" i="47"/>
  <c r="AR35" i="47"/>
  <c r="D101" i="61"/>
  <c r="C29" i="63"/>
  <c r="E175" i="63"/>
  <c r="D311" i="61"/>
  <c r="C468" i="63"/>
  <c r="D325" i="61"/>
  <c r="C85" i="63"/>
  <c r="E151" i="47"/>
  <c r="E145" i="63"/>
  <c r="AR151" i="47"/>
  <c r="E185" i="47"/>
  <c r="E179" i="63"/>
  <c r="C27" i="63"/>
  <c r="D93" i="61"/>
  <c r="E27" i="63"/>
  <c r="E33" i="47"/>
  <c r="D95" i="61"/>
  <c r="C414" i="63"/>
  <c r="D309" i="61"/>
  <c r="C81" i="63"/>
  <c r="AR87" i="47"/>
  <c r="C427" i="63"/>
  <c r="D147" i="61"/>
  <c r="D491" i="61"/>
  <c r="C513" i="63"/>
  <c r="C397" i="63"/>
  <c r="D27" i="61"/>
  <c r="E144" i="47"/>
  <c r="E138" i="63"/>
  <c r="AR153" i="47"/>
  <c r="AR40" i="47"/>
  <c r="E188" i="47"/>
  <c r="E182" i="63"/>
  <c r="AR188" i="47"/>
  <c r="C19" i="63"/>
  <c r="D61" i="61"/>
  <c r="AR197" i="47"/>
  <c r="AR158" i="47"/>
  <c r="D190" i="61"/>
  <c r="C243" i="63"/>
  <c r="C515" i="63"/>
  <c r="D499" i="61"/>
  <c r="C219" i="63"/>
  <c r="D94" i="61"/>
  <c r="D255" i="61"/>
  <c r="C454" i="63"/>
  <c r="E51" i="63"/>
  <c r="E57" i="47"/>
  <c r="D37" i="61"/>
  <c r="C13" i="63"/>
  <c r="E22" i="47"/>
  <c r="E16" i="63"/>
  <c r="C16" i="63"/>
  <c r="D49" i="61"/>
  <c r="D15" i="61"/>
  <c r="C394" i="63"/>
  <c r="D513" i="61"/>
  <c r="C132" i="63"/>
  <c r="D14" i="61"/>
  <c r="C199" i="63"/>
  <c r="AR111" i="47"/>
  <c r="C437" i="63"/>
  <c r="D187" i="61"/>
  <c r="AR61" i="47"/>
  <c r="E61" i="47"/>
  <c r="E55" i="63"/>
  <c r="C492" i="63"/>
  <c r="D407" i="61"/>
  <c r="E173" i="47"/>
  <c r="E167" i="63"/>
  <c r="AR190" i="47"/>
  <c r="AR163" i="47"/>
  <c r="C96" i="63"/>
  <c r="D369" i="61"/>
  <c r="E96" i="63"/>
  <c r="E102" i="47"/>
  <c r="C202" i="63"/>
  <c r="D26" i="61"/>
  <c r="D171" i="61"/>
  <c r="C433" i="63"/>
  <c r="E5" i="63"/>
  <c r="E11" i="47"/>
  <c r="C487" i="63"/>
  <c r="D387" i="61"/>
  <c r="D426" i="61"/>
  <c r="C302" i="63"/>
  <c r="D378" i="61"/>
  <c r="C290" i="63"/>
  <c r="C78" i="63"/>
  <c r="D297" i="61"/>
  <c r="D375" i="61"/>
  <c r="C484" i="63"/>
  <c r="C506" i="63"/>
  <c r="D463" i="61"/>
  <c r="C237" i="63"/>
  <c r="D166" i="61"/>
  <c r="E94" i="47"/>
  <c r="E88" i="63"/>
  <c r="C88" i="63"/>
  <c r="D337" i="61"/>
  <c r="AR94" i="47"/>
  <c r="AR133" i="47"/>
  <c r="D493" i="61"/>
  <c r="C127" i="63"/>
  <c r="E127" i="63"/>
  <c r="E133" i="47"/>
  <c r="AR164" i="47"/>
  <c r="E164" i="47"/>
  <c r="E158" i="63"/>
  <c r="D182" i="61"/>
  <c r="C241" i="63"/>
  <c r="C304" i="63"/>
  <c r="D434" i="61"/>
  <c r="E20" i="47"/>
  <c r="E14" i="63"/>
  <c r="E52" i="47"/>
  <c r="E46" i="63"/>
  <c r="E132" i="47"/>
  <c r="E126" i="63"/>
  <c r="AR191" i="47"/>
  <c r="E155" i="47"/>
  <c r="E149" i="63"/>
  <c r="D222" i="61"/>
  <c r="C251" i="63"/>
  <c r="AR54" i="47"/>
  <c r="D459" i="61"/>
  <c r="C505" i="63"/>
  <c r="C267" i="63"/>
  <c r="D286" i="61"/>
  <c r="D109" i="61"/>
  <c r="C31" i="63"/>
  <c r="E31" i="63"/>
  <c r="E37" i="47"/>
  <c r="D165" i="61"/>
  <c r="C45" i="63"/>
  <c r="AR51" i="47"/>
  <c r="D386" i="61"/>
  <c r="C292" i="63"/>
  <c r="AR157" i="47"/>
  <c r="AR44" i="47"/>
  <c r="D137" i="61"/>
  <c r="C38" i="63"/>
  <c r="AR182" i="47"/>
  <c r="D354" i="61"/>
  <c r="C284" i="63"/>
  <c r="E6" i="63"/>
  <c r="E12" i="47"/>
  <c r="AR50" i="47"/>
  <c r="E44" i="63"/>
  <c r="E50" i="47"/>
  <c r="C323" i="63"/>
  <c r="D510" i="61"/>
  <c r="C245" i="63"/>
  <c r="D198" i="61"/>
  <c r="D97" i="61"/>
  <c r="C28" i="63"/>
  <c r="D265" i="61"/>
  <c r="C70" i="63"/>
  <c r="E115" i="47"/>
  <c r="E109" i="63"/>
  <c r="AR115" i="47"/>
  <c r="E120" i="47"/>
  <c r="E114" i="63"/>
  <c r="AR120" i="47"/>
  <c r="D515" i="61"/>
  <c r="C519" i="63"/>
  <c r="C464" i="63"/>
  <c r="D295" i="61"/>
  <c r="C512" i="63"/>
  <c r="D487" i="61"/>
  <c r="AR196" i="47"/>
  <c r="D139" i="61"/>
  <c r="C425" i="63"/>
  <c r="AR128" i="47"/>
  <c r="E128" i="47"/>
  <c r="E122" i="63"/>
  <c r="C33" i="63"/>
  <c r="D117" i="61"/>
  <c r="D30" i="61"/>
  <c r="C203" i="63"/>
  <c r="C322" i="63"/>
  <c r="D506" i="61"/>
  <c r="C313" i="63"/>
  <c r="D470" i="61"/>
  <c r="E70" i="47"/>
  <c r="E64" i="63"/>
  <c r="D241" i="61"/>
  <c r="C64" i="63"/>
  <c r="AR70" i="47"/>
  <c r="AR168" i="47"/>
  <c r="D406" i="61"/>
  <c r="C297" i="63"/>
  <c r="C415" i="63"/>
  <c r="D99" i="61"/>
  <c r="E98" i="47"/>
  <c r="E92" i="63"/>
  <c r="AR98" i="47"/>
  <c r="C421" i="63"/>
  <c r="D123" i="61"/>
  <c r="D381" i="61"/>
  <c r="C99" i="63"/>
  <c r="E99" i="63"/>
  <c r="E105" i="47"/>
  <c r="D271" i="61"/>
  <c r="C458" i="63"/>
  <c r="D270" i="61"/>
  <c r="C263" i="63"/>
  <c r="E187" i="63"/>
  <c r="E193" i="47"/>
  <c r="AR193" i="47"/>
  <c r="C465" i="63"/>
  <c r="D299" i="61"/>
  <c r="D125" i="61"/>
  <c r="C35" i="63"/>
  <c r="E35" i="63"/>
  <c r="E41" i="47"/>
  <c r="C392" i="63"/>
  <c r="D7" i="61"/>
  <c r="D98" i="61"/>
  <c r="C220" i="63"/>
  <c r="E88" i="47"/>
  <c r="E82" i="63"/>
  <c r="AR88" i="47"/>
  <c r="E202" i="47"/>
  <c r="E196" i="63"/>
  <c r="E149" i="47"/>
  <c r="E143" i="63"/>
  <c r="AR149" i="47"/>
  <c r="C213" i="63"/>
  <c r="D70" i="61"/>
  <c r="D359" i="61"/>
  <c r="C480" i="63"/>
  <c r="AR18" i="47"/>
  <c r="E131" i="63"/>
  <c r="E137" i="47"/>
  <c r="E10" i="63"/>
  <c r="E16" i="47"/>
  <c r="C23" i="63"/>
  <c r="D77" i="61"/>
  <c r="E23" i="63"/>
  <c r="E29" i="47"/>
  <c r="AR29" i="47"/>
  <c r="E160" i="63"/>
  <c r="E166" i="47"/>
  <c r="C40" i="63"/>
  <c r="D145" i="61"/>
  <c r="C405" i="63"/>
  <c r="D59" i="61"/>
  <c r="E141" i="63"/>
  <c r="E147" i="47"/>
  <c r="D377" i="61"/>
  <c r="C98" i="63"/>
  <c r="AR104" i="47"/>
  <c r="AR170" i="47"/>
  <c r="D351" i="61"/>
  <c r="C478" i="63"/>
  <c r="C113" i="63"/>
  <c r="D437" i="61"/>
  <c r="AR119" i="47"/>
  <c r="C130" i="63"/>
  <c r="D505" i="61"/>
  <c r="E130" i="63"/>
  <c r="E136" i="47"/>
  <c r="E90" i="63"/>
  <c r="E96" i="47"/>
  <c r="E47" i="47"/>
  <c r="E41" i="63"/>
  <c r="J145" i="47"/>
  <c r="P193" i="47"/>
  <c r="R101" i="47"/>
  <c r="L149" i="47"/>
  <c r="P106" i="47"/>
  <c r="P108" i="47"/>
  <c r="V115" i="47"/>
  <c r="J159" i="47"/>
  <c r="V58" i="47"/>
  <c r="X58" i="47"/>
  <c r="X149" i="47"/>
  <c r="R171" i="47"/>
  <c r="R102" i="47"/>
  <c r="P102" i="47"/>
  <c r="P97" i="47"/>
  <c r="J29" i="47"/>
  <c r="V84" i="47"/>
  <c r="J196" i="47"/>
  <c r="L77" i="47"/>
  <c r="P90" i="47"/>
  <c r="V95" i="47"/>
  <c r="P133" i="47"/>
  <c r="V91" i="47"/>
  <c r="L92" i="47"/>
  <c r="P35" i="47"/>
  <c r="J80" i="47"/>
  <c r="X202" i="47"/>
  <c r="J109" i="47"/>
  <c r="V102" i="47"/>
  <c r="V51" i="47"/>
  <c r="X192" i="47"/>
  <c r="P48" i="47"/>
  <c r="R82" i="47"/>
  <c r="P82" i="47"/>
  <c r="P105" i="47"/>
  <c r="X36" i="47"/>
  <c r="X189" i="47"/>
  <c r="X155" i="47"/>
  <c r="R77" i="47"/>
  <c r="J51" i="47"/>
  <c r="P29" i="47"/>
  <c r="V144" i="47"/>
  <c r="J114" i="47"/>
  <c r="P94" i="47"/>
  <c r="J173" i="47"/>
  <c r="R145" i="47"/>
  <c r="J69" i="47"/>
  <c r="R110" i="47"/>
  <c r="R75" i="47"/>
  <c r="P180" i="47"/>
  <c r="L44" i="47"/>
  <c r="P140" i="47"/>
  <c r="R60" i="47"/>
  <c r="V122" i="47"/>
  <c r="J178" i="47"/>
  <c r="P123" i="47"/>
  <c r="J165" i="47"/>
  <c r="R144" i="47"/>
  <c r="J108" i="47"/>
  <c r="J127" i="47"/>
  <c r="V164" i="47"/>
  <c r="V62" i="47"/>
  <c r="J40" i="47"/>
  <c r="L128" i="47"/>
  <c r="P72" i="47"/>
  <c r="P132" i="47"/>
  <c r="X75" i="47"/>
  <c r="R130" i="47"/>
  <c r="X55" i="47"/>
  <c r="R39" i="47"/>
  <c r="L57" i="47"/>
  <c r="V181" i="47"/>
  <c r="V40" i="47"/>
  <c r="X188" i="47"/>
  <c r="J102" i="47"/>
  <c r="L197" i="47"/>
  <c r="L118" i="47"/>
  <c r="L55" i="47"/>
  <c r="L169" i="47"/>
  <c r="X74" i="47"/>
  <c r="R96" i="47"/>
  <c r="P96" i="47"/>
  <c r="V178" i="47"/>
  <c r="V180" i="47"/>
  <c r="P31" i="47"/>
  <c r="L155" i="47"/>
  <c r="L73" i="47"/>
  <c r="P95" i="47"/>
  <c r="R30" i="47"/>
  <c r="P164" i="47"/>
  <c r="V32" i="47"/>
  <c r="R49" i="47"/>
  <c r="X83" i="47"/>
  <c r="R89" i="47"/>
  <c r="V114" i="47"/>
  <c r="X179" i="47"/>
  <c r="R116" i="47"/>
  <c r="R117" i="47"/>
  <c r="X108" i="47"/>
  <c r="R173" i="47"/>
  <c r="J27" i="47"/>
  <c r="J136" i="47"/>
  <c r="L66" i="47"/>
  <c r="L28" i="47"/>
  <c r="R136" i="47"/>
  <c r="L84" i="47"/>
  <c r="P143" i="47"/>
  <c r="X88" i="47"/>
  <c r="J117" i="47"/>
  <c r="L96" i="47"/>
  <c r="J115" i="47"/>
  <c r="R98" i="47"/>
  <c r="X103" i="47"/>
  <c r="X73" i="47"/>
  <c r="V87" i="47"/>
  <c r="J130" i="47"/>
  <c r="L31" i="47"/>
  <c r="R184" i="47"/>
  <c r="V93" i="47"/>
  <c r="L65" i="47"/>
  <c r="X173" i="47"/>
  <c r="J71" i="47"/>
  <c r="P53" i="47"/>
  <c r="R148" i="47"/>
  <c r="X148" i="47"/>
  <c r="L182" i="47"/>
  <c r="X25" i="47"/>
  <c r="R25" i="47"/>
  <c r="P66" i="47"/>
  <c r="X133" i="47"/>
  <c r="L161" i="47"/>
  <c r="J188" i="47"/>
  <c r="P138" i="47"/>
  <c r="V195" i="47"/>
  <c r="P162" i="47"/>
  <c r="J63" i="47"/>
  <c r="P83" i="47"/>
  <c r="V52" i="47"/>
  <c r="X100" i="47"/>
  <c r="J53" i="47"/>
  <c r="J79" i="47"/>
  <c r="J101" i="47"/>
  <c r="P142" i="47"/>
  <c r="X137" i="47"/>
  <c r="R198" i="47"/>
  <c r="J154" i="47"/>
  <c r="L135" i="47"/>
  <c r="P76" i="47"/>
  <c r="V107" i="47"/>
  <c r="L30" i="47"/>
  <c r="P183" i="47"/>
  <c r="X197" i="47"/>
  <c r="V77" i="47"/>
  <c r="P135" i="47"/>
  <c r="L86" i="47"/>
  <c r="L133" i="47"/>
  <c r="P166" i="47"/>
  <c r="L185" i="47"/>
  <c r="V33" i="47"/>
  <c r="P79" i="47"/>
  <c r="X97" i="47"/>
  <c r="P163" i="47"/>
  <c r="R160" i="47"/>
  <c r="P63" i="47"/>
  <c r="X151" i="47"/>
  <c r="V48" i="47"/>
  <c r="R91" i="47"/>
  <c r="J99" i="47"/>
  <c r="P88" i="47"/>
  <c r="R107" i="47"/>
  <c r="J82" i="47"/>
  <c r="X80" i="47"/>
  <c r="P137" i="47"/>
  <c r="X59" i="47"/>
  <c r="R190" i="47"/>
  <c r="X71" i="47"/>
  <c r="V110" i="47"/>
  <c r="L164" i="47"/>
  <c r="R161" i="47"/>
  <c r="P188" i="47"/>
  <c r="L124" i="47"/>
  <c r="P50" i="47"/>
  <c r="J111" i="47"/>
  <c r="L141" i="47"/>
  <c r="L48" i="47"/>
  <c r="X162" i="47"/>
  <c r="P80" i="47"/>
  <c r="V119" i="47"/>
  <c r="X38" i="47"/>
  <c r="J45" i="47"/>
  <c r="L45" i="47"/>
  <c r="P125" i="47"/>
  <c r="X175" i="47"/>
  <c r="X167" i="47"/>
  <c r="J194" i="47"/>
  <c r="R127" i="47"/>
  <c r="P56" i="47"/>
  <c r="L144" i="47"/>
  <c r="L166" i="47"/>
  <c r="J41" i="47"/>
  <c r="R149" i="47"/>
  <c r="L153" i="47"/>
  <c r="X185" i="47"/>
  <c r="J122" i="47"/>
  <c r="L110" i="47"/>
  <c r="J75" i="47"/>
  <c r="R170" i="47"/>
  <c r="J68" i="47"/>
  <c r="L195" i="47"/>
  <c r="R174" i="47"/>
  <c r="L198" i="47"/>
  <c r="P114" i="47"/>
  <c r="X196" i="47"/>
  <c r="P151" i="47"/>
  <c r="V121" i="47"/>
  <c r="X121" i="47"/>
  <c r="X34" i="47"/>
  <c r="L94" i="47"/>
  <c r="V132" i="47"/>
  <c r="V154" i="47"/>
  <c r="X76" i="47"/>
  <c r="R73" i="47"/>
  <c r="L62" i="47"/>
  <c r="R147" i="47"/>
  <c r="V60" i="47"/>
  <c r="V182" i="47"/>
  <c r="R179" i="47"/>
  <c r="J90" i="47"/>
  <c r="P64" i="47"/>
  <c r="R93" i="47"/>
  <c r="V124" i="47"/>
  <c r="V163" i="47"/>
  <c r="R152" i="47"/>
  <c r="X64" i="47"/>
  <c r="J202" i="47"/>
  <c r="X44" i="47"/>
  <c r="L34" i="47"/>
  <c r="J191" i="47"/>
  <c r="V106" i="47"/>
  <c r="V111" i="47"/>
  <c r="P85" i="47"/>
  <c r="X46" i="47"/>
  <c r="V50" i="47"/>
  <c r="V41" i="47"/>
  <c r="X191" i="47"/>
  <c r="P115" i="47"/>
  <c r="P46" i="47"/>
  <c r="J100" i="47"/>
  <c r="L47" i="47"/>
  <c r="X96" i="47"/>
  <c r="R196" i="47"/>
  <c r="V183" i="47"/>
  <c r="J70" i="47"/>
  <c r="V27" i="47"/>
  <c r="J76" i="47"/>
  <c r="P201" i="47"/>
  <c r="P81" i="47"/>
  <c r="L52" i="47"/>
  <c r="R104" i="47"/>
  <c r="P38" i="47"/>
  <c r="J78" i="47"/>
  <c r="J142" i="47"/>
  <c r="V142" i="47"/>
  <c r="P194" i="47"/>
  <c r="P99" i="47"/>
  <c r="P167" i="47"/>
  <c r="J186" i="47"/>
  <c r="R36" i="47"/>
  <c r="X78" i="47"/>
  <c r="V39" i="47"/>
  <c r="V117" i="47"/>
  <c r="J148" i="47"/>
  <c r="J95" i="47"/>
  <c r="P124" i="47"/>
  <c r="L112" i="47"/>
  <c r="P52" i="47"/>
  <c r="R186" i="47"/>
  <c r="X94" i="47"/>
  <c r="X156" i="47"/>
  <c r="R113" i="47"/>
  <c r="R27" i="47"/>
  <c r="L193" i="47"/>
  <c r="J168" i="47"/>
  <c r="V126" i="47"/>
  <c r="R172" i="47"/>
  <c r="L132" i="47"/>
  <c r="R175" i="47"/>
  <c r="P187" i="47"/>
  <c r="J25" i="47"/>
  <c r="J91" i="47"/>
  <c r="L93" i="47"/>
  <c r="L175" i="47"/>
  <c r="P154" i="47"/>
  <c r="V152" i="47"/>
  <c r="V146" i="47"/>
  <c r="V123" i="47"/>
  <c r="V193" i="47"/>
  <c r="P155" i="47"/>
  <c r="X68" i="47"/>
  <c r="P37" i="47"/>
  <c r="L184" i="47"/>
  <c r="X118" i="47"/>
  <c r="V116" i="47"/>
  <c r="L180" i="47"/>
  <c r="R197" i="47"/>
  <c r="L199" i="47"/>
  <c r="J199" i="47"/>
  <c r="X101" i="47"/>
  <c r="V101" i="47"/>
  <c r="L139" i="47"/>
  <c r="R47" i="47"/>
  <c r="P120" i="47"/>
  <c r="X28" i="47"/>
  <c r="P178" i="47"/>
  <c r="J88" i="47"/>
  <c r="V160" i="47"/>
  <c r="R111" i="47"/>
  <c r="V131" i="47"/>
  <c r="X141" i="47"/>
  <c r="L157" i="47"/>
  <c r="V125" i="47"/>
  <c r="R168" i="47"/>
  <c r="L158" i="47"/>
  <c r="L33" i="47"/>
  <c r="P86" i="47"/>
  <c r="J64" i="47"/>
  <c r="L106" i="47"/>
  <c r="L81" i="47"/>
  <c r="L162" i="47"/>
  <c r="P153" i="47"/>
  <c r="V153" i="47"/>
  <c r="R121" i="47"/>
  <c r="J67" i="47"/>
  <c r="X66" i="47"/>
  <c r="R131" i="47"/>
  <c r="V176" i="47"/>
  <c r="R69" i="47"/>
  <c r="P69" i="47"/>
  <c r="L46" i="47"/>
  <c r="R158" i="47"/>
  <c r="V150" i="47"/>
  <c r="L89" i="47"/>
  <c r="X135" i="47"/>
  <c r="V113" i="47"/>
  <c r="V45" i="47"/>
  <c r="V90" i="47"/>
  <c r="X120" i="47"/>
  <c r="L152" i="47"/>
  <c r="L43" i="47"/>
  <c r="P84" i="47"/>
  <c r="L126" i="47"/>
  <c r="R177" i="47"/>
  <c r="X79" i="47"/>
  <c r="R169" i="47"/>
  <c r="X198" i="47"/>
  <c r="V198" i="47"/>
  <c r="J60" i="47"/>
  <c r="J200" i="47"/>
  <c r="R182" i="47"/>
  <c r="L125" i="47"/>
  <c r="V104" i="47"/>
  <c r="J147" i="47"/>
  <c r="V127" i="47"/>
  <c r="J105" i="47"/>
  <c r="X138" i="47"/>
  <c r="L50" i="47"/>
  <c r="X172" i="47"/>
  <c r="P51" i="47"/>
  <c r="L171" i="47"/>
  <c r="R181" i="47"/>
  <c r="J201" i="47"/>
  <c r="J49" i="47"/>
  <c r="X54" i="47"/>
  <c r="V158" i="47"/>
  <c r="L146" i="47"/>
  <c r="V85" i="47"/>
  <c r="L103" i="47"/>
  <c r="J56" i="47"/>
  <c r="V43" i="47"/>
  <c r="J98" i="47"/>
  <c r="V42" i="47"/>
  <c r="J120" i="47"/>
  <c r="L140" i="47"/>
  <c r="R157" i="47"/>
  <c r="P65" i="47"/>
  <c r="X49" i="47"/>
  <c r="R103" i="47"/>
  <c r="R176" i="47"/>
  <c r="X143" i="47"/>
  <c r="P195" i="47"/>
  <c r="X67" i="47"/>
  <c r="V81" i="47"/>
  <c r="P71" i="47"/>
  <c r="P32" i="47"/>
  <c r="L38" i="47"/>
  <c r="J160" i="47"/>
  <c r="P44" i="47"/>
  <c r="P129" i="47"/>
  <c r="R41" i="47"/>
  <c r="R92" i="47"/>
  <c r="L74" i="47"/>
  <c r="P87" i="47"/>
  <c r="L167" i="47"/>
  <c r="V199" i="47"/>
  <c r="P40" i="47"/>
  <c r="V194" i="47"/>
  <c r="P141" i="47"/>
  <c r="L119" i="47"/>
  <c r="X201" i="47"/>
  <c r="P189" i="47"/>
  <c r="J137" i="47"/>
  <c r="P34" i="47"/>
  <c r="L39" i="47"/>
  <c r="J172" i="47"/>
  <c r="P59" i="47"/>
  <c r="P55" i="47"/>
  <c r="L190" i="47"/>
  <c r="V56" i="47"/>
  <c r="V134" i="47"/>
  <c r="V200" i="47"/>
  <c r="J35" i="47"/>
  <c r="R159" i="47"/>
  <c r="J59" i="47"/>
  <c r="X35" i="47"/>
  <c r="P62" i="47"/>
  <c r="R199" i="47"/>
  <c r="V65" i="47"/>
  <c r="X72" i="47"/>
  <c r="L174" i="47"/>
  <c r="X98" i="47"/>
  <c r="X109" i="47"/>
  <c r="P68" i="47"/>
  <c r="J83" i="47"/>
  <c r="R78" i="47"/>
  <c r="V82" i="47"/>
  <c r="L176" i="47"/>
  <c r="X171" i="47"/>
  <c r="X187" i="47"/>
  <c r="X169" i="47"/>
  <c r="P126" i="47"/>
  <c r="X128" i="47"/>
  <c r="P128" i="47"/>
  <c r="R128" i="47"/>
  <c r="L121" i="47"/>
  <c r="J104" i="47"/>
  <c r="R150" i="47"/>
  <c r="X99" i="47"/>
  <c r="X184" i="47"/>
  <c r="X159" i="47"/>
  <c r="J37" i="47"/>
  <c r="R118" i="47"/>
  <c r="V174" i="47"/>
  <c r="J163" i="47"/>
  <c r="J138" i="47"/>
  <c r="P28" i="47"/>
  <c r="L192" i="47"/>
  <c r="X139" i="47"/>
  <c r="R112" i="47"/>
  <c r="R74" i="47"/>
  <c r="V37" i="47"/>
  <c r="P185" i="47"/>
  <c r="V166" i="47"/>
  <c r="L26" i="47"/>
  <c r="J85" i="47"/>
  <c r="P192" i="47"/>
  <c r="V105" i="47"/>
  <c r="X177" i="47"/>
  <c r="V177" i="47"/>
  <c r="V89" i="47"/>
  <c r="X89" i="47"/>
  <c r="L170" i="47"/>
  <c r="X57" i="47"/>
  <c r="P200" i="47"/>
  <c r="P119" i="47"/>
  <c r="V30" i="47"/>
  <c r="V31" i="47"/>
  <c r="R57" i="47"/>
  <c r="J151" i="47"/>
  <c r="V161" i="47"/>
  <c r="V129" i="47"/>
  <c r="V63" i="47"/>
  <c r="L183" i="47"/>
  <c r="V130" i="47"/>
  <c r="X61" i="47"/>
  <c r="L189" i="47"/>
  <c r="R58" i="47"/>
  <c r="P58" i="47"/>
  <c r="P100" i="47"/>
  <c r="R61" i="47"/>
  <c r="J97" i="47"/>
  <c r="P165" i="47"/>
  <c r="R165" i="47"/>
  <c r="J177" i="47"/>
  <c r="X147" i="47"/>
  <c r="R122" i="47"/>
  <c r="P134" i="47"/>
  <c r="L187" i="47"/>
  <c r="P109" i="47"/>
  <c r="L143" i="47"/>
  <c r="V140" i="47"/>
  <c r="R67" i="47"/>
  <c r="R139" i="47"/>
  <c r="L32" i="47"/>
  <c r="P26" i="47"/>
  <c r="X86" i="47"/>
  <c r="P202" i="47"/>
  <c r="P191" i="47"/>
  <c r="X168" i="47"/>
  <c r="L54" i="47"/>
  <c r="X112" i="47"/>
  <c r="J61" i="47"/>
  <c r="R33" i="47"/>
  <c r="R54" i="47"/>
  <c r="J87" i="47"/>
  <c r="J181" i="47"/>
  <c r="X47" i="47"/>
  <c r="J107" i="47"/>
  <c r="J58" i="47"/>
  <c r="L129" i="47"/>
  <c r="J179" i="47"/>
  <c r="X70" i="47"/>
  <c r="J134" i="47"/>
  <c r="R156" i="47"/>
  <c r="L131" i="47"/>
  <c r="X186" i="47"/>
  <c r="P45" i="47"/>
  <c r="L156" i="47"/>
  <c r="V26" i="47"/>
  <c r="X69" i="47"/>
  <c r="J116" i="47"/>
  <c r="L116" i="47"/>
  <c r="X165" i="47"/>
  <c r="X53" i="47"/>
  <c r="X136" i="47"/>
  <c r="X157" i="47"/>
  <c r="L123" i="47"/>
  <c r="J42" i="47"/>
  <c r="L36" i="47"/>
  <c r="R146" i="47"/>
  <c r="L145" i="47"/>
  <c r="R193" i="47"/>
  <c r="P101" i="47"/>
  <c r="J149" i="47"/>
  <c r="R106" i="47"/>
  <c r="R108" i="47"/>
  <c r="X115" i="47"/>
  <c r="L159" i="47"/>
  <c r="V149" i="47"/>
  <c r="P171" i="47"/>
  <c r="R97" i="47"/>
  <c r="L29" i="47"/>
  <c r="X84" i="47"/>
  <c r="L196" i="47"/>
  <c r="J77" i="47"/>
  <c r="R90" i="47"/>
  <c r="X95" i="47"/>
  <c r="R133" i="47"/>
  <c r="X91" i="47"/>
  <c r="J92" i="47"/>
  <c r="R35" i="47"/>
  <c r="L80" i="47"/>
  <c r="V202" i="47"/>
  <c r="L109" i="47"/>
  <c r="X102" i="47"/>
  <c r="X51" i="47"/>
  <c r="V192" i="47"/>
  <c r="R48" i="47"/>
  <c r="R105" i="47"/>
  <c r="V36" i="47"/>
  <c r="V189" i="47"/>
  <c r="V155" i="47"/>
  <c r="P77" i="47"/>
  <c r="L51" i="47"/>
  <c r="R29" i="47"/>
  <c r="X144" i="47"/>
  <c r="L114" i="47"/>
  <c r="R94" i="47"/>
  <c r="L173" i="47"/>
  <c r="P145" i="47"/>
  <c r="L69" i="47"/>
  <c r="P110" i="47"/>
  <c r="P75" i="47"/>
  <c r="R180" i="47"/>
  <c r="J44" i="47"/>
  <c r="R140" i="47"/>
  <c r="P60" i="47"/>
  <c r="X122" i="47"/>
  <c r="L178" i="47"/>
  <c r="R123" i="47"/>
  <c r="L165" i="47"/>
  <c r="P144" i="47"/>
  <c r="L108" i="47"/>
  <c r="L127" i="47"/>
  <c r="X164" i="47"/>
  <c r="X62" i="47"/>
  <c r="L40" i="47"/>
  <c r="J128" i="47"/>
  <c r="R72" i="47"/>
  <c r="R132" i="47"/>
  <c r="V75" i="47"/>
  <c r="P130" i="47"/>
  <c r="V55" i="47"/>
  <c r="P39" i="47"/>
  <c r="J57" i="47"/>
  <c r="X181" i="47"/>
  <c r="X40" i="47"/>
  <c r="V188" i="47"/>
  <c r="L102" i="47"/>
  <c r="J197" i="47"/>
  <c r="J118" i="47"/>
  <c r="J55" i="47"/>
  <c r="J169" i="47"/>
  <c r="V74" i="47"/>
  <c r="X178" i="47"/>
  <c r="X180" i="47"/>
  <c r="R31" i="47"/>
  <c r="J155" i="47"/>
  <c r="J73" i="47"/>
  <c r="R95" i="47"/>
  <c r="P30" i="47"/>
  <c r="R164" i="47"/>
  <c r="X32" i="47"/>
  <c r="P49" i="47"/>
  <c r="V83" i="47"/>
  <c r="P89" i="47"/>
  <c r="X114" i="47"/>
  <c r="V179" i="47"/>
  <c r="P116" i="47"/>
  <c r="P117" i="47"/>
  <c r="V108" i="47"/>
  <c r="P173" i="47"/>
  <c r="L27" i="47"/>
  <c r="L136" i="47"/>
  <c r="J66" i="47"/>
  <c r="J28" i="47"/>
  <c r="P136" i="47"/>
  <c r="J84" i="47"/>
  <c r="R143" i="47"/>
  <c r="V88" i="47"/>
  <c r="L117" i="47"/>
  <c r="J96" i="47"/>
  <c r="L115" i="47"/>
  <c r="P98" i="47"/>
  <c r="V103" i="47"/>
  <c r="V73" i="47"/>
  <c r="X87" i="47"/>
  <c r="L130" i="47"/>
  <c r="J31" i="47"/>
  <c r="P184" i="47"/>
  <c r="X93" i="47"/>
  <c r="J65" i="47"/>
  <c r="V173" i="47"/>
  <c r="L71" i="47"/>
  <c r="R53" i="47"/>
  <c r="P148" i="47"/>
  <c r="V148" i="47"/>
  <c r="J182" i="47"/>
  <c r="V25" i="47"/>
  <c r="P25" i="47"/>
  <c r="R66" i="47"/>
  <c r="V133" i="47"/>
  <c r="J161" i="47"/>
  <c r="L188" i="47"/>
  <c r="R138" i="47"/>
  <c r="X195" i="47"/>
  <c r="R162" i="47"/>
  <c r="L63" i="47"/>
  <c r="R83" i="47"/>
  <c r="X52" i="47"/>
  <c r="V100" i="47"/>
  <c r="L53" i="47"/>
  <c r="L79" i="47"/>
  <c r="L101" i="47"/>
  <c r="R142" i="47"/>
  <c r="V137" i="47"/>
  <c r="P198" i="47"/>
  <c r="L154" i="47"/>
  <c r="J135" i="47"/>
  <c r="R76" i="47"/>
  <c r="X107" i="47"/>
  <c r="J30" i="47"/>
  <c r="R183" i="47"/>
  <c r="V190" i="47"/>
  <c r="X190" i="47"/>
  <c r="V197" i="47"/>
  <c r="J150" i="47"/>
  <c r="L150" i="47"/>
  <c r="X77" i="47"/>
  <c r="R135" i="47"/>
  <c r="J86" i="47"/>
  <c r="J133" i="47"/>
  <c r="R166" i="47"/>
  <c r="P70" i="47"/>
  <c r="R70" i="47"/>
  <c r="J185" i="47"/>
  <c r="X33" i="47"/>
  <c r="R79" i="47"/>
  <c r="V97" i="47"/>
  <c r="R163" i="47"/>
  <c r="P160" i="47"/>
  <c r="R63" i="47"/>
  <c r="V151" i="47"/>
  <c r="X48" i="47"/>
  <c r="P91" i="47"/>
  <c r="L99" i="47"/>
  <c r="R88" i="47"/>
  <c r="P107" i="47"/>
  <c r="L82" i="47"/>
  <c r="V80" i="47"/>
  <c r="R137" i="47"/>
  <c r="V59" i="47"/>
  <c r="P190" i="47"/>
  <c r="V71" i="47"/>
  <c r="X110" i="47"/>
  <c r="J164" i="47"/>
  <c r="P161" i="47"/>
  <c r="R188" i="47"/>
  <c r="J124" i="47"/>
  <c r="R50" i="47"/>
  <c r="L111" i="47"/>
  <c r="J141" i="47"/>
  <c r="J48" i="47"/>
  <c r="V162" i="47"/>
  <c r="R80" i="47"/>
  <c r="X119" i="47"/>
  <c r="V38" i="47"/>
  <c r="R125" i="47"/>
  <c r="V175" i="47"/>
  <c r="V167" i="47"/>
  <c r="L194" i="47"/>
  <c r="P127" i="47"/>
  <c r="R56" i="47"/>
  <c r="J144" i="47"/>
  <c r="J166" i="47"/>
  <c r="L41" i="47"/>
  <c r="P149" i="47"/>
  <c r="J153" i="47"/>
  <c r="V185" i="47"/>
  <c r="L122" i="47"/>
  <c r="J110" i="47"/>
  <c r="L75" i="47"/>
  <c r="P170" i="47"/>
  <c r="L68" i="47"/>
  <c r="J195" i="47"/>
  <c r="P174" i="47"/>
  <c r="J198" i="47"/>
  <c r="R114" i="47"/>
  <c r="V196" i="47"/>
  <c r="R151" i="47"/>
  <c r="V34" i="47"/>
  <c r="J94" i="47"/>
  <c r="X132" i="47"/>
  <c r="X154" i="47"/>
  <c r="V76" i="47"/>
  <c r="P73" i="47"/>
  <c r="J62" i="47"/>
  <c r="P147" i="47"/>
  <c r="X60" i="47"/>
  <c r="X182" i="47"/>
  <c r="P179" i="47"/>
  <c r="L90" i="47"/>
  <c r="R64" i="47"/>
  <c r="P93" i="47"/>
  <c r="X124" i="47"/>
  <c r="X163" i="47"/>
  <c r="P152" i="47"/>
  <c r="V64" i="47"/>
  <c r="L202" i="47"/>
  <c r="V44" i="47"/>
  <c r="J34" i="47"/>
  <c r="L191" i="47"/>
  <c r="X106" i="47"/>
  <c r="X111" i="47"/>
  <c r="R85" i="47"/>
  <c r="V46" i="47"/>
  <c r="X50" i="47"/>
  <c r="X41" i="47"/>
  <c r="V191" i="47"/>
  <c r="R115" i="47"/>
  <c r="R46" i="47"/>
  <c r="L100" i="47"/>
  <c r="J47" i="47"/>
  <c r="V96" i="47"/>
  <c r="P196" i="47"/>
  <c r="X183" i="47"/>
  <c r="L70" i="47"/>
  <c r="X27" i="47"/>
  <c r="L76" i="47"/>
  <c r="R201" i="47"/>
  <c r="R81" i="47"/>
  <c r="J52" i="47"/>
  <c r="P104" i="47"/>
  <c r="R38" i="47"/>
  <c r="L78" i="47"/>
  <c r="L142" i="47"/>
  <c r="X142" i="47"/>
  <c r="R194" i="47"/>
  <c r="R99" i="47"/>
  <c r="R167" i="47"/>
  <c r="L186" i="47"/>
  <c r="P36" i="47"/>
  <c r="V78" i="47"/>
  <c r="X39" i="47"/>
  <c r="X117" i="47"/>
  <c r="L148" i="47"/>
  <c r="L95" i="47"/>
  <c r="R124" i="47"/>
  <c r="J112" i="47"/>
  <c r="R52" i="47"/>
  <c r="L72" i="47"/>
  <c r="J72" i="47"/>
  <c r="X92" i="47"/>
  <c r="V92" i="47"/>
  <c r="P186" i="47"/>
  <c r="V94" i="47"/>
  <c r="V156" i="47"/>
  <c r="P113" i="47"/>
  <c r="P27" i="47"/>
  <c r="J193" i="47"/>
  <c r="L168" i="47"/>
  <c r="X126" i="47"/>
  <c r="P172" i="47"/>
  <c r="J132" i="47"/>
  <c r="P175" i="47"/>
  <c r="R187" i="47"/>
  <c r="L25" i="47"/>
  <c r="L91" i="47"/>
  <c r="J93" i="47"/>
  <c r="J175" i="47"/>
  <c r="R154" i="47"/>
  <c r="X152" i="47"/>
  <c r="X146" i="47"/>
  <c r="X123" i="47"/>
  <c r="X193" i="47"/>
  <c r="R155" i="47"/>
  <c r="V68" i="47"/>
  <c r="R37" i="47"/>
  <c r="J184" i="47"/>
  <c r="V118" i="47"/>
  <c r="X116" i="47"/>
  <c r="J180" i="47"/>
  <c r="P197" i="47"/>
  <c r="J139" i="47"/>
  <c r="P47" i="47"/>
  <c r="R120" i="47"/>
  <c r="V28" i="47"/>
  <c r="R178" i="47"/>
  <c r="L88" i="47"/>
  <c r="X160" i="47"/>
  <c r="P111" i="47"/>
  <c r="X131" i="47"/>
  <c r="V141" i="47"/>
  <c r="J157" i="47"/>
  <c r="X125" i="47"/>
  <c r="P168" i="47"/>
  <c r="J158" i="47"/>
  <c r="J33" i="47"/>
  <c r="R86" i="47"/>
  <c r="L64" i="47"/>
  <c r="J106" i="47"/>
  <c r="J81" i="47"/>
  <c r="J162" i="47"/>
  <c r="R153" i="47"/>
  <c r="X153" i="47"/>
  <c r="P121" i="47"/>
  <c r="L67" i="47"/>
  <c r="V66" i="47"/>
  <c r="P131" i="47"/>
  <c r="X176" i="47"/>
  <c r="J46" i="47"/>
  <c r="P158" i="47"/>
  <c r="X150" i="47"/>
  <c r="J89" i="47"/>
  <c r="V135" i="47"/>
  <c r="X113" i="47"/>
  <c r="X45" i="47"/>
  <c r="X90" i="47"/>
  <c r="V120" i="47"/>
  <c r="J152" i="47"/>
  <c r="J43" i="47"/>
  <c r="R84" i="47"/>
  <c r="J126" i="47"/>
  <c r="P177" i="47"/>
  <c r="V79" i="47"/>
  <c r="P169" i="47"/>
  <c r="L60" i="47"/>
  <c r="J113" i="47"/>
  <c r="L113" i="47"/>
  <c r="L200" i="47"/>
  <c r="P182" i="47"/>
  <c r="J125" i="47"/>
  <c r="X104" i="47"/>
  <c r="L147" i="47"/>
  <c r="X127" i="47"/>
  <c r="L105" i="47"/>
  <c r="V138" i="47"/>
  <c r="J50" i="47"/>
  <c r="V172" i="47"/>
  <c r="R51" i="47"/>
  <c r="J171" i="47"/>
  <c r="P181" i="47"/>
  <c r="L201" i="47"/>
  <c r="L49" i="47"/>
  <c r="V54" i="47"/>
  <c r="X158" i="47"/>
  <c r="J146" i="47"/>
  <c r="X85" i="47"/>
  <c r="J103" i="47"/>
  <c r="L56" i="47"/>
  <c r="X43" i="47"/>
  <c r="L98" i="47"/>
  <c r="X42" i="47"/>
  <c r="L120" i="47"/>
  <c r="J140" i="47"/>
  <c r="P157" i="47"/>
  <c r="R65" i="47"/>
  <c r="V49" i="47"/>
  <c r="P103" i="47"/>
  <c r="P176" i="47"/>
  <c r="V143" i="47"/>
  <c r="R195" i="47"/>
  <c r="V67" i="47"/>
  <c r="X81" i="47"/>
  <c r="R71" i="47"/>
  <c r="R32" i="47"/>
  <c r="J38" i="47"/>
  <c r="L160" i="47"/>
  <c r="R44" i="47"/>
  <c r="R129" i="47"/>
  <c r="P41" i="47"/>
  <c r="P92" i="47"/>
  <c r="J74" i="47"/>
  <c r="R87" i="47"/>
  <c r="J167" i="47"/>
  <c r="X199" i="47"/>
  <c r="R40" i="47"/>
  <c r="X194" i="47"/>
  <c r="R141" i="47"/>
  <c r="J119" i="47"/>
  <c r="V201" i="47"/>
  <c r="R189" i="47"/>
  <c r="L137" i="47"/>
  <c r="R34" i="47"/>
  <c r="J39" i="47"/>
  <c r="L172" i="47"/>
  <c r="R59" i="47"/>
  <c r="R55" i="47"/>
  <c r="J190" i="47"/>
  <c r="X56" i="47"/>
  <c r="X134" i="47"/>
  <c r="X200" i="47"/>
  <c r="L35" i="47"/>
  <c r="P159" i="47"/>
  <c r="L59" i="47"/>
  <c r="V35" i="47"/>
  <c r="R62" i="47"/>
  <c r="P199" i="47"/>
  <c r="X65" i="47"/>
  <c r="V72" i="47"/>
  <c r="V98" i="47"/>
  <c r="R68" i="47"/>
  <c r="P78" i="47"/>
  <c r="R126" i="47"/>
  <c r="V128" i="47"/>
  <c r="V170" i="47"/>
  <c r="X170" i="47"/>
  <c r="L104" i="47"/>
  <c r="P150" i="47"/>
  <c r="V184" i="47"/>
  <c r="V159" i="47"/>
  <c r="L37" i="47"/>
  <c r="R28" i="47"/>
  <c r="J192" i="47"/>
  <c r="V139" i="47"/>
  <c r="P74" i="47"/>
  <c r="X37" i="47"/>
  <c r="J26" i="47"/>
  <c r="R192" i="47"/>
  <c r="J170" i="47"/>
  <c r="R200" i="47"/>
  <c r="X30" i="47"/>
  <c r="P57" i="47"/>
  <c r="L151" i="47"/>
  <c r="X161" i="47"/>
  <c r="X63" i="47"/>
  <c r="X130" i="47"/>
  <c r="J189" i="47"/>
  <c r="L177" i="47"/>
  <c r="V147" i="47"/>
  <c r="P122" i="47"/>
  <c r="R109" i="47"/>
  <c r="J143" i="47"/>
  <c r="X140" i="47"/>
  <c r="P67" i="47"/>
  <c r="P139" i="47"/>
  <c r="J32" i="47"/>
  <c r="V86" i="47"/>
  <c r="R202" i="47"/>
  <c r="R191" i="47"/>
  <c r="V112" i="47"/>
  <c r="P33" i="47"/>
  <c r="L87" i="47"/>
  <c r="L181" i="47"/>
  <c r="J129" i="47"/>
  <c r="L179" i="47"/>
  <c r="J131" i="47"/>
  <c r="V186" i="47"/>
  <c r="X26" i="47"/>
  <c r="V165" i="47"/>
  <c r="X29" i="47"/>
  <c r="V29" i="47"/>
  <c r="L42" i="47"/>
  <c r="J36" i="47"/>
  <c r="P146" i="47"/>
  <c r="J174" i="47"/>
  <c r="V109" i="47"/>
  <c r="L83" i="47"/>
  <c r="X82" i="47"/>
  <c r="J176" i="47"/>
  <c r="V171" i="47"/>
  <c r="V187" i="47"/>
  <c r="V169" i="47"/>
  <c r="J121" i="47"/>
  <c r="V99" i="47"/>
  <c r="P118" i="47"/>
  <c r="X174" i="47"/>
  <c r="L163" i="47"/>
  <c r="L138" i="47"/>
  <c r="P112" i="47"/>
  <c r="R185" i="47"/>
  <c r="X166" i="47"/>
  <c r="L85" i="47"/>
  <c r="X105" i="47"/>
  <c r="V57" i="47"/>
  <c r="R119" i="47"/>
  <c r="X31" i="47"/>
  <c r="X129" i="47"/>
  <c r="J183" i="47"/>
  <c r="V61" i="47"/>
  <c r="R100" i="47"/>
  <c r="P61" i="47"/>
  <c r="L97" i="47"/>
  <c r="R134" i="47"/>
  <c r="J187" i="47"/>
  <c r="R26" i="47"/>
  <c r="V168" i="47"/>
  <c r="J54" i="47"/>
  <c r="L61" i="47"/>
  <c r="P54" i="47"/>
  <c r="V47" i="47"/>
  <c r="L107" i="47"/>
  <c r="L58" i="47"/>
  <c r="V70" i="47"/>
  <c r="L134" i="47"/>
  <c r="P156" i="47"/>
  <c r="R45" i="47"/>
  <c r="J156" i="47"/>
  <c r="V145" i="47"/>
  <c r="X145" i="47"/>
  <c r="V69" i="47"/>
  <c r="V53" i="47"/>
  <c r="V136" i="47"/>
  <c r="P43" i="47"/>
  <c r="R43" i="47"/>
  <c r="V157" i="47"/>
  <c r="J123" i="47"/>
  <c r="R42" i="47"/>
  <c r="P42" i="47"/>
  <c r="B228" i="63" l="1"/>
  <c r="C130" i="61"/>
  <c r="E130" i="61"/>
  <c r="D228" i="63"/>
  <c r="C453" i="61"/>
  <c r="A123" i="47"/>
  <c r="G123" i="47" s="1"/>
  <c r="B123" i="47" s="1"/>
  <c r="B117" i="63"/>
  <c r="B538" i="63"/>
  <c r="E134" i="61"/>
  <c r="D229" i="63"/>
  <c r="C134" i="61"/>
  <c r="B229" i="63"/>
  <c r="B517" i="63"/>
  <c r="C507" i="61"/>
  <c r="C175" i="61"/>
  <c r="B434" i="63"/>
  <c r="C239" i="61"/>
  <c r="B450" i="63"/>
  <c r="D526" i="63"/>
  <c r="B526" i="63"/>
  <c r="B150" i="63"/>
  <c r="A156" i="47"/>
  <c r="G156" i="47" s="1"/>
  <c r="B156" i="47" s="1"/>
  <c r="C156" i="47" s="1"/>
  <c r="AM156" i="47" s="1"/>
  <c r="D231" i="63"/>
  <c r="E142" i="61"/>
  <c r="B345" i="63"/>
  <c r="D128" i="63"/>
  <c r="E497" i="61"/>
  <c r="C243" i="61"/>
  <c r="B451" i="63"/>
  <c r="E193" i="61"/>
  <c r="D52" i="63"/>
  <c r="E389" i="61"/>
  <c r="D101" i="63"/>
  <c r="C151" i="61"/>
  <c r="B428" i="63"/>
  <c r="C178" i="61"/>
  <c r="B240" i="63"/>
  <c r="E205" i="61"/>
  <c r="D55" i="63"/>
  <c r="C177" i="61"/>
  <c r="A54" i="47"/>
  <c r="B48" i="63"/>
  <c r="B549" i="63"/>
  <c r="E66" i="61"/>
  <c r="D212" i="63"/>
  <c r="B181" i="63"/>
  <c r="A187" i="47"/>
  <c r="E498" i="61"/>
  <c r="D320" i="63"/>
  <c r="E349" i="61"/>
  <c r="D91" i="63"/>
  <c r="B247" i="63"/>
  <c r="C206" i="61"/>
  <c r="E362" i="61"/>
  <c r="D286" i="63"/>
  <c r="C207" i="61"/>
  <c r="B442" i="63"/>
  <c r="A183" i="47"/>
  <c r="B177" i="63"/>
  <c r="D510" i="63"/>
  <c r="E479" i="61"/>
  <c r="E87" i="61"/>
  <c r="D412" i="63"/>
  <c r="E438" i="61"/>
  <c r="D305" i="63"/>
  <c r="C191" i="61"/>
  <c r="B438" i="63"/>
  <c r="D486" i="63"/>
  <c r="E383" i="61"/>
  <c r="D79" i="63"/>
  <c r="E301" i="61"/>
  <c r="D547" i="63"/>
  <c r="D374" i="63"/>
  <c r="B298" i="63"/>
  <c r="C410" i="61"/>
  <c r="D132" i="63"/>
  <c r="E513" i="61"/>
  <c r="D157" i="63"/>
  <c r="D555" i="63"/>
  <c r="C434" i="61"/>
  <c r="B304" i="63"/>
  <c r="B480" i="63"/>
  <c r="C359" i="61"/>
  <c r="B115" i="63"/>
  <c r="C445" i="61"/>
  <c r="A121" i="47"/>
  <c r="G121" i="47" s="1"/>
  <c r="B121" i="47" s="1"/>
  <c r="C121" i="47" s="1"/>
  <c r="AM121" i="47" s="1"/>
  <c r="B550" i="63"/>
  <c r="B568" i="63"/>
  <c r="B552" i="63"/>
  <c r="B170" i="63"/>
  <c r="A176" i="47"/>
  <c r="D463" i="63"/>
  <c r="E291" i="61"/>
  <c r="E293" i="61"/>
  <c r="D77" i="63"/>
  <c r="B490" i="63"/>
  <c r="C399" i="61"/>
  <c r="B168" i="63"/>
  <c r="A174" i="47"/>
  <c r="B335" i="63"/>
  <c r="B30" i="63"/>
  <c r="C105" i="61"/>
  <c r="A36" i="47"/>
  <c r="E129" i="61"/>
  <c r="D36" i="63"/>
  <c r="C79" i="61"/>
  <c r="B410" i="63"/>
  <c r="E79" i="61"/>
  <c r="D410" i="63"/>
  <c r="B546" i="63"/>
  <c r="D407" i="63"/>
  <c r="E67" i="61"/>
  <c r="B567" i="63"/>
  <c r="B125" i="63"/>
  <c r="A131" i="47"/>
  <c r="C485" i="61"/>
  <c r="D173" i="63"/>
  <c r="B123" i="63"/>
  <c r="C477" i="61"/>
  <c r="A129" i="47"/>
  <c r="D175" i="63"/>
  <c r="E309" i="61"/>
  <c r="D81" i="63"/>
  <c r="C94" i="61"/>
  <c r="B219" i="63"/>
  <c r="C411" i="61"/>
  <c r="B493" i="63"/>
  <c r="D380" i="63"/>
  <c r="D391" i="63"/>
  <c r="B467" i="63"/>
  <c r="C307" i="61"/>
  <c r="A32" i="47"/>
  <c r="C89" i="61"/>
  <c r="B26" i="63"/>
  <c r="B328" i="63"/>
  <c r="C230" i="61"/>
  <c r="B253" i="63"/>
  <c r="D521" i="63"/>
  <c r="A143" i="47"/>
  <c r="B137" i="63"/>
  <c r="D295" i="63"/>
  <c r="E398" i="61"/>
  <c r="B308" i="63"/>
  <c r="C450" i="61"/>
  <c r="B528" i="63"/>
  <c r="D171" i="63"/>
  <c r="B183" i="63"/>
  <c r="A189" i="47"/>
  <c r="G189" i="47" s="1"/>
  <c r="B189" i="47" s="1"/>
  <c r="D189" i="47" s="1"/>
  <c r="D511" i="63"/>
  <c r="E483" i="61"/>
  <c r="D444" i="63"/>
  <c r="E215" i="61"/>
  <c r="D542" i="63"/>
  <c r="D145" i="63"/>
  <c r="C190" i="61"/>
  <c r="B243" i="63"/>
  <c r="D411" i="63"/>
  <c r="E83" i="61"/>
  <c r="D389" i="63"/>
  <c r="A170" i="47"/>
  <c r="G170" i="47" s="1"/>
  <c r="B170" i="47" s="1"/>
  <c r="B164" i="63"/>
  <c r="D381" i="63"/>
  <c r="A26" i="47"/>
  <c r="C65" i="61"/>
  <c r="B20" i="63"/>
  <c r="E111" i="61"/>
  <c r="D418" i="63"/>
  <c r="B260" i="63"/>
  <c r="C258" i="61"/>
  <c r="B520" i="63"/>
  <c r="A192" i="47"/>
  <c r="B186" i="63"/>
  <c r="D214" i="63"/>
  <c r="E74" i="61"/>
  <c r="D31" i="63"/>
  <c r="E109" i="61"/>
  <c r="B540" i="63"/>
  <c r="B565" i="63"/>
  <c r="B339" i="63"/>
  <c r="E377" i="61"/>
  <c r="D98" i="63"/>
  <c r="D551" i="63"/>
  <c r="B551" i="63"/>
  <c r="B509" i="63"/>
  <c r="C475" i="61"/>
  <c r="D312" i="63"/>
  <c r="E466" i="61"/>
  <c r="C274" i="61"/>
  <c r="B264" i="63"/>
  <c r="D254" i="63"/>
  <c r="E234" i="61"/>
  <c r="C355" i="61"/>
  <c r="B479" i="63"/>
  <c r="B453" i="63"/>
  <c r="C251" i="61"/>
  <c r="E223" i="61"/>
  <c r="D446" i="63"/>
  <c r="B388" i="63"/>
  <c r="E210" i="61"/>
  <c r="D248" i="63"/>
  <c r="C103" i="61"/>
  <c r="B416" i="63"/>
  <c r="D53" i="63"/>
  <c r="E197" i="61"/>
  <c r="B348" i="63"/>
  <c r="D29" i="63"/>
  <c r="E101" i="61"/>
  <c r="D581" i="63"/>
  <c r="E499" i="61"/>
  <c r="D515" i="63"/>
  <c r="E187" i="61"/>
  <c r="D437" i="63"/>
  <c r="A190" i="47"/>
  <c r="B184" i="63"/>
  <c r="E182" i="61"/>
  <c r="D241" i="63"/>
  <c r="E198" i="61"/>
  <c r="D245" i="63"/>
  <c r="D166" i="63"/>
  <c r="B33" i="63"/>
  <c r="C117" i="61"/>
  <c r="A39" i="47"/>
  <c r="D220" i="63"/>
  <c r="E98" i="61"/>
  <c r="E509" i="61"/>
  <c r="D131" i="63"/>
  <c r="D378" i="63"/>
  <c r="B582" i="63"/>
  <c r="C437" i="61"/>
  <c r="A119" i="47"/>
  <c r="B113" i="63"/>
  <c r="D330" i="63"/>
  <c r="D575" i="63"/>
  <c r="D226" i="63"/>
  <c r="E122" i="61"/>
  <c r="D580" i="63"/>
  <c r="B161" i="63"/>
  <c r="A167" i="47"/>
  <c r="D273" i="63"/>
  <c r="E310" i="61"/>
  <c r="A74" i="47"/>
  <c r="C257" i="61"/>
  <c r="B68" i="63"/>
  <c r="C330" i="61"/>
  <c r="B278" i="63"/>
  <c r="B227" i="63"/>
  <c r="C126" i="61"/>
  <c r="E478" i="61"/>
  <c r="D315" i="63"/>
  <c r="D230" i="63"/>
  <c r="E138" i="61"/>
  <c r="D154" i="63"/>
  <c r="C113" i="61"/>
  <c r="B32" i="63"/>
  <c r="A38" i="47"/>
  <c r="D218" i="63"/>
  <c r="E90" i="61"/>
  <c r="E246" i="61"/>
  <c r="D257" i="63"/>
  <c r="E287" i="61"/>
  <c r="D462" i="63"/>
  <c r="C231" i="61"/>
  <c r="B448" i="63"/>
  <c r="D384" i="63"/>
  <c r="B524" i="63"/>
  <c r="B365" i="63"/>
  <c r="C374" i="61"/>
  <c r="B289" i="63"/>
  <c r="C159" i="61"/>
  <c r="B430" i="63"/>
  <c r="E222" i="61"/>
  <c r="D251" i="63"/>
  <c r="B346" i="63"/>
  <c r="A140" i="47"/>
  <c r="B134" i="63"/>
  <c r="D114" i="63"/>
  <c r="E441" i="61"/>
  <c r="D423" i="63"/>
  <c r="E131" i="61"/>
  <c r="D92" i="63"/>
  <c r="E353" i="61"/>
  <c r="E135" i="61"/>
  <c r="D424" i="63"/>
  <c r="D50" i="63"/>
  <c r="E185" i="61"/>
  <c r="C373" i="61"/>
  <c r="A103" i="47"/>
  <c r="B97" i="63"/>
  <c r="E303" i="61"/>
  <c r="D466" i="63"/>
  <c r="A146" i="47"/>
  <c r="B140" i="63"/>
  <c r="D539" i="63"/>
  <c r="C179" i="61"/>
  <c r="B435" i="63"/>
  <c r="D43" i="63"/>
  <c r="E157" i="61"/>
  <c r="D195" i="63"/>
  <c r="B370" i="63"/>
  <c r="A171" i="47"/>
  <c r="B165" i="63"/>
  <c r="D237" i="63"/>
  <c r="E166" i="61"/>
  <c r="B553" i="63"/>
  <c r="A50" i="47"/>
  <c r="B44" i="63"/>
  <c r="C161" i="61"/>
  <c r="B519" i="63"/>
  <c r="C515" i="61"/>
  <c r="E381" i="61"/>
  <c r="D99" i="63"/>
  <c r="D508" i="63"/>
  <c r="E471" i="61"/>
  <c r="D141" i="63"/>
  <c r="D485" i="63"/>
  <c r="E379" i="61"/>
  <c r="A125" i="47"/>
  <c r="C461" i="61"/>
  <c r="B119" i="63"/>
  <c r="B371" i="63"/>
  <c r="D194" i="63"/>
  <c r="E413" i="61"/>
  <c r="D107" i="63"/>
  <c r="B107" i="63"/>
  <c r="C413" i="61"/>
  <c r="A113" i="47"/>
  <c r="G113" i="47" s="1"/>
  <c r="B113" i="47" s="1"/>
  <c r="D113" i="47" s="1"/>
  <c r="E201" i="61"/>
  <c r="D54" i="63"/>
  <c r="B358" i="63"/>
  <c r="C279" i="61"/>
  <c r="B460" i="63"/>
  <c r="B366" i="63"/>
  <c r="C465" i="61"/>
  <c r="A126" i="47"/>
  <c r="G126" i="47" s="1"/>
  <c r="B126" i="47" s="1"/>
  <c r="C126" i="47" s="1"/>
  <c r="AM126" i="47" s="1"/>
  <c r="B120" i="63"/>
  <c r="E298" i="61"/>
  <c r="D270" i="63"/>
  <c r="A43" i="47"/>
  <c r="C133" i="61"/>
  <c r="B37" i="63"/>
  <c r="A152" i="47"/>
  <c r="B146" i="63"/>
  <c r="C443" i="61"/>
  <c r="B501" i="63"/>
  <c r="E323" i="61"/>
  <c r="D471" i="63"/>
  <c r="E143" i="61"/>
  <c r="D426" i="63"/>
  <c r="E415" i="61"/>
  <c r="D494" i="63"/>
  <c r="C503" i="61"/>
  <c r="B516" i="63"/>
  <c r="C317" i="61"/>
  <c r="A89" i="47"/>
  <c r="G89" i="47" s="1"/>
  <c r="B89" i="47" s="1"/>
  <c r="B83" i="63"/>
  <c r="D531" i="63"/>
  <c r="B347" i="63"/>
  <c r="C145" i="61"/>
  <c r="A46" i="47"/>
  <c r="B40" i="63"/>
  <c r="D557" i="63"/>
  <c r="B317" i="63"/>
  <c r="C486" i="61"/>
  <c r="B447" i="63"/>
  <c r="C227" i="61"/>
  <c r="D61" i="63"/>
  <c r="E229" i="61"/>
  <c r="C446" i="61"/>
  <c r="B307" i="63"/>
  <c r="D534" i="63"/>
  <c r="D342" i="63"/>
  <c r="A162" i="47"/>
  <c r="B156" i="63"/>
  <c r="C285" i="61"/>
  <c r="A81" i="47"/>
  <c r="B75" i="63"/>
  <c r="C385" i="61"/>
  <c r="B100" i="63"/>
  <c r="A106" i="47"/>
  <c r="E217" i="61"/>
  <c r="D58" i="63"/>
  <c r="D272" i="63"/>
  <c r="E306" i="61"/>
  <c r="B27" i="63"/>
  <c r="A33" i="47"/>
  <c r="C93" i="61"/>
  <c r="B152" i="63"/>
  <c r="A158" i="47"/>
  <c r="G158" i="47" s="1"/>
  <c r="B158" i="47" s="1"/>
  <c r="B357" i="63"/>
  <c r="D506" i="63"/>
  <c r="E463" i="61"/>
  <c r="B151" i="63"/>
  <c r="A157" i="47"/>
  <c r="B522" i="63"/>
  <c r="D512" i="63"/>
  <c r="E487" i="61"/>
  <c r="B297" i="63"/>
  <c r="C406" i="61"/>
  <c r="D541" i="63"/>
  <c r="D82" i="63"/>
  <c r="E313" i="61"/>
  <c r="D367" i="63"/>
  <c r="B409" i="63"/>
  <c r="C75" i="61"/>
  <c r="E442" i="61"/>
  <c r="D306" i="63"/>
  <c r="C150" i="61"/>
  <c r="B233" i="63"/>
  <c r="A139" i="47"/>
  <c r="B133" i="63"/>
  <c r="B386" i="63"/>
  <c r="A180" i="47"/>
  <c r="B174" i="63"/>
  <c r="D497" i="63"/>
  <c r="E427" i="61"/>
  <c r="C435" i="61"/>
  <c r="B499" i="63"/>
  <c r="A184" i="47"/>
  <c r="G184" i="47" s="1"/>
  <c r="B184" i="47" s="1"/>
  <c r="B178" i="63"/>
  <c r="D223" i="63"/>
  <c r="E110" i="61"/>
  <c r="C235" i="61"/>
  <c r="B449" i="63"/>
  <c r="D344" i="63"/>
  <c r="D574" i="63"/>
  <c r="E455" i="61"/>
  <c r="D504" i="63"/>
  <c r="D527" i="63"/>
  <c r="D533" i="63"/>
  <c r="D343" i="63"/>
  <c r="B169" i="63"/>
  <c r="A175" i="47"/>
  <c r="C333" i="61"/>
  <c r="A93" i="47"/>
  <c r="B87" i="63"/>
  <c r="E325" i="61"/>
  <c r="D85" i="63"/>
  <c r="E61" i="61"/>
  <c r="D19" i="63"/>
  <c r="D376" i="63"/>
  <c r="B364" i="63"/>
  <c r="A132" i="47"/>
  <c r="C489" i="61"/>
  <c r="B126" i="63"/>
  <c r="B361" i="63"/>
  <c r="E467" i="61"/>
  <c r="D507" i="63"/>
  <c r="D162" i="63"/>
  <c r="A193" i="47"/>
  <c r="B187" i="63"/>
  <c r="C70" i="61"/>
  <c r="B213" i="63"/>
  <c r="C414" i="61"/>
  <c r="B299" i="63"/>
  <c r="B537" i="63"/>
  <c r="C339" i="61"/>
  <c r="B475" i="63"/>
  <c r="B375" i="63"/>
  <c r="B473" i="63"/>
  <c r="C331" i="61"/>
  <c r="E331" i="61"/>
  <c r="D473" i="63"/>
  <c r="A72" i="47"/>
  <c r="B66" i="63"/>
  <c r="C249" i="61"/>
  <c r="E249" i="61"/>
  <c r="D66" i="63"/>
  <c r="D238" i="63"/>
  <c r="E170" i="61"/>
  <c r="C409" i="61"/>
  <c r="A112" i="47"/>
  <c r="B106" i="63"/>
  <c r="E458" i="61"/>
  <c r="D310" i="63"/>
  <c r="D89" i="63"/>
  <c r="E341" i="61"/>
  <c r="D142" i="63"/>
  <c r="D498" i="63"/>
  <c r="E431" i="61"/>
  <c r="E119" i="61"/>
  <c r="D420" i="63"/>
  <c r="C275" i="61"/>
  <c r="B459" i="63"/>
  <c r="B222" i="63"/>
  <c r="C106" i="61"/>
  <c r="D180" i="63"/>
  <c r="D356" i="63"/>
  <c r="E358" i="61"/>
  <c r="D285" i="63"/>
  <c r="D383" i="63"/>
  <c r="D523" i="63"/>
  <c r="D136" i="63"/>
  <c r="E273" i="61"/>
  <c r="D72" i="63"/>
  <c r="E114" i="61"/>
  <c r="D224" i="63"/>
  <c r="C378" i="61"/>
  <c r="B290" i="63"/>
  <c r="C169" i="61"/>
  <c r="B46" i="63"/>
  <c r="A52" i="47"/>
  <c r="D267" i="63"/>
  <c r="E286" i="61"/>
  <c r="D390" i="63"/>
  <c r="E265" i="61"/>
  <c r="D70" i="63"/>
  <c r="D408" i="63"/>
  <c r="E71" i="61"/>
  <c r="D64" i="63"/>
  <c r="E241" i="61"/>
  <c r="D564" i="63"/>
  <c r="B385" i="63"/>
  <c r="B477" i="63"/>
  <c r="C347" i="61"/>
  <c r="C149" i="61"/>
  <c r="A47" i="47"/>
  <c r="G47" i="47" s="1"/>
  <c r="B47" i="47" s="1"/>
  <c r="B41" i="63"/>
  <c r="D94" i="63"/>
  <c r="E361" i="61"/>
  <c r="D232" i="63"/>
  <c r="E146" i="61"/>
  <c r="E422" i="61"/>
  <c r="D301" i="63"/>
  <c r="B572" i="63"/>
  <c r="E127" i="61"/>
  <c r="D422" i="63"/>
  <c r="E163" i="61"/>
  <c r="D431" i="63"/>
  <c r="B427" i="63"/>
  <c r="C147" i="61"/>
  <c r="D271" i="63"/>
  <c r="E302" i="61"/>
  <c r="E407" i="61"/>
  <c r="D492" i="63"/>
  <c r="E387" i="61"/>
  <c r="D487" i="63"/>
  <c r="D185" i="63"/>
  <c r="C97" i="61"/>
  <c r="A34" i="47"/>
  <c r="B28" i="63"/>
  <c r="C139" i="61"/>
  <c r="B425" i="63"/>
  <c r="D196" i="63"/>
  <c r="C219" i="61"/>
  <c r="B445" i="63"/>
  <c r="B341" i="63"/>
  <c r="D544" i="63"/>
  <c r="E459" i="61"/>
  <c r="D505" i="63"/>
  <c r="C334" i="61"/>
  <c r="B279" i="63"/>
  <c r="D250" i="63"/>
  <c r="E218" i="61"/>
  <c r="D84" i="63"/>
  <c r="E321" i="61"/>
  <c r="B368" i="63"/>
  <c r="D563" i="63"/>
  <c r="D441" i="63"/>
  <c r="E203" i="61"/>
  <c r="B336" i="63"/>
  <c r="C209" i="61"/>
  <c r="A62" i="47"/>
  <c r="B56" i="63"/>
  <c r="C254" i="61"/>
  <c r="B259" i="63"/>
  <c r="C267" i="61"/>
  <c r="B457" i="63"/>
  <c r="D535" i="63"/>
  <c r="E491" i="61"/>
  <c r="D513" i="63"/>
  <c r="A94" i="47"/>
  <c r="B88" i="63"/>
  <c r="C337" i="61"/>
  <c r="B415" i="63"/>
  <c r="C99" i="61"/>
  <c r="D340" i="63"/>
  <c r="B577" i="63"/>
  <c r="E418" i="61"/>
  <c r="D300" i="63"/>
  <c r="B192" i="63"/>
  <c r="A198" i="47"/>
  <c r="B363" i="63"/>
  <c r="A195" i="47"/>
  <c r="B189" i="63"/>
  <c r="E233" i="61"/>
  <c r="D62" i="63"/>
  <c r="B359" i="63"/>
  <c r="D69" i="63"/>
  <c r="E261" i="61"/>
  <c r="C401" i="61"/>
  <c r="A110" i="47"/>
  <c r="B104" i="63"/>
  <c r="D116" i="63"/>
  <c r="E449" i="61"/>
  <c r="B566" i="63"/>
  <c r="A153" i="47"/>
  <c r="B147" i="63"/>
  <c r="B338" i="63"/>
  <c r="D35" i="63"/>
  <c r="E125" i="61"/>
  <c r="A166" i="47"/>
  <c r="B160" i="63"/>
  <c r="A144" i="47"/>
  <c r="B138" i="63"/>
  <c r="E186" i="61"/>
  <c r="D242" i="63"/>
  <c r="C470" i="61"/>
  <c r="B313" i="63"/>
  <c r="D188" i="63"/>
  <c r="B548" i="63"/>
  <c r="B556" i="63"/>
  <c r="D311" i="63"/>
  <c r="E462" i="61"/>
  <c r="B419" i="63"/>
  <c r="C115" i="61"/>
  <c r="E439" i="61"/>
  <c r="D500" i="63"/>
  <c r="E282" i="61"/>
  <c r="D266" i="63"/>
  <c r="B543" i="63"/>
  <c r="A48" i="47"/>
  <c r="B42" i="63"/>
  <c r="C153" i="61"/>
  <c r="B135" i="63"/>
  <c r="A141" i="47"/>
  <c r="D105" i="63"/>
  <c r="E405" i="61"/>
  <c r="E162" i="61"/>
  <c r="D236" i="63"/>
  <c r="B118" i="63"/>
  <c r="C457" i="61"/>
  <c r="A124" i="47"/>
  <c r="D377" i="63"/>
  <c r="B350" i="63"/>
  <c r="A164" i="47"/>
  <c r="B158" i="63"/>
  <c r="D491" i="63"/>
  <c r="E403" i="61"/>
  <c r="C247" i="61"/>
  <c r="B452" i="63"/>
  <c r="B379" i="63"/>
  <c r="C199" i="61"/>
  <c r="B440" i="63"/>
  <c r="E510" i="61"/>
  <c r="D323" i="63"/>
  <c r="B461" i="63"/>
  <c r="C283" i="61"/>
  <c r="D76" i="63"/>
  <c r="E289" i="61"/>
  <c r="C390" i="61"/>
  <c r="B293" i="63"/>
  <c r="E314" i="61"/>
  <c r="D274" i="63"/>
  <c r="E357" i="61"/>
  <c r="D93" i="63"/>
  <c r="C326" i="61"/>
  <c r="B277" i="63"/>
  <c r="E155" i="61"/>
  <c r="D429" i="63"/>
  <c r="B532" i="63"/>
  <c r="E214" i="61"/>
  <c r="D249" i="63"/>
  <c r="B349" i="63"/>
  <c r="D352" i="63"/>
  <c r="B478" i="63"/>
  <c r="C351" i="61"/>
  <c r="E278" i="61"/>
  <c r="D265" i="63"/>
  <c r="D414" i="63"/>
  <c r="E95" i="61"/>
  <c r="B179" i="63"/>
  <c r="A185" i="47"/>
  <c r="G185" i="47" s="1"/>
  <c r="B185" i="47" s="1"/>
  <c r="E242" i="61"/>
  <c r="D256" i="63"/>
  <c r="B256" i="63"/>
  <c r="C242" i="61"/>
  <c r="D355" i="63"/>
  <c r="C493" i="61"/>
  <c r="A133" i="47"/>
  <c r="B127" i="63"/>
  <c r="C305" i="61"/>
  <c r="A86" i="47"/>
  <c r="B80" i="63"/>
  <c r="E502" i="61"/>
  <c r="D321" i="63"/>
  <c r="E271" i="61"/>
  <c r="D458" i="63"/>
  <c r="D144" i="63"/>
  <c r="B144" i="63"/>
  <c r="A150" i="47"/>
  <c r="B578" i="63"/>
  <c r="D571" i="63"/>
  <c r="B571" i="63"/>
  <c r="D372" i="63"/>
  <c r="C81" i="61"/>
  <c r="B24" i="63"/>
  <c r="A30" i="47"/>
  <c r="E391" i="61"/>
  <c r="D488" i="63"/>
  <c r="D262" i="63"/>
  <c r="E266" i="61"/>
  <c r="C501" i="61"/>
  <c r="A135" i="47"/>
  <c r="B129" i="63"/>
  <c r="D148" i="63"/>
  <c r="B387" i="63"/>
  <c r="C511" i="61"/>
  <c r="B518" i="63"/>
  <c r="D331" i="63"/>
  <c r="E365" i="61"/>
  <c r="D95" i="63"/>
  <c r="D73" i="63"/>
  <c r="E277" i="61"/>
  <c r="E173" i="61"/>
  <c r="D47" i="63"/>
  <c r="C363" i="61"/>
  <c r="B481" i="63"/>
  <c r="E171" i="61"/>
  <c r="D433" i="63"/>
  <c r="E294" i="61"/>
  <c r="D269" i="63"/>
  <c r="E213" i="61"/>
  <c r="D57" i="63"/>
  <c r="D351" i="63"/>
  <c r="D576" i="63"/>
  <c r="E514" i="61"/>
  <c r="D327" i="63"/>
  <c r="D182" i="63"/>
  <c r="A161" i="47"/>
  <c r="B155" i="63"/>
  <c r="C495" i="61"/>
  <c r="B514" i="63"/>
  <c r="E226" i="61"/>
  <c r="D252" i="63"/>
  <c r="B211" i="63"/>
  <c r="C62" i="61"/>
  <c r="C63" i="61"/>
  <c r="B406" i="63"/>
  <c r="B176" i="63"/>
  <c r="A182" i="47"/>
  <c r="B529" i="63"/>
  <c r="B337" i="63"/>
  <c r="D239" i="63"/>
  <c r="E174" i="61"/>
  <c r="D65" i="63"/>
  <c r="E245" i="61"/>
  <c r="B554" i="63"/>
  <c r="C221" i="61"/>
  <c r="B59" i="63"/>
  <c r="A65" i="47"/>
  <c r="G65" i="47" s="1"/>
  <c r="B65" i="47" s="1"/>
  <c r="D65" i="47" s="1"/>
  <c r="E335" i="61"/>
  <c r="D474" i="63"/>
  <c r="B373" i="63"/>
  <c r="A31" i="47"/>
  <c r="B25" i="63"/>
  <c r="C85" i="61"/>
  <c r="D124" i="63"/>
  <c r="E481" i="61"/>
  <c r="E311" i="61"/>
  <c r="D468" i="63"/>
  <c r="C255" i="61"/>
  <c r="B454" i="63"/>
  <c r="C375" i="61"/>
  <c r="B484" i="63"/>
  <c r="C354" i="61"/>
  <c r="B284" i="63"/>
  <c r="E421" i="61"/>
  <c r="D109" i="63"/>
  <c r="C345" i="61"/>
  <c r="B90" i="63"/>
  <c r="A96" i="47"/>
  <c r="D111" i="63"/>
  <c r="E429" i="61"/>
  <c r="C315" i="61"/>
  <c r="B469" i="63"/>
  <c r="D332" i="63"/>
  <c r="C297" i="61"/>
  <c r="A84" i="47"/>
  <c r="G84" i="47" s="1"/>
  <c r="B84" i="47" s="1"/>
  <c r="B78" i="63"/>
  <c r="B322" i="63"/>
  <c r="C506" i="61"/>
  <c r="C73" i="61"/>
  <c r="B22" i="63"/>
  <c r="A28" i="47"/>
  <c r="B60" i="63"/>
  <c r="C225" i="61"/>
  <c r="A66" i="47"/>
  <c r="D130" i="63"/>
  <c r="E505" i="61"/>
  <c r="D21" i="63"/>
  <c r="E69" i="61"/>
  <c r="B362" i="63"/>
  <c r="C395" i="61"/>
  <c r="B489" i="63"/>
  <c r="C430" i="61"/>
  <c r="B303" i="63"/>
  <c r="B302" i="63"/>
  <c r="C426" i="61"/>
  <c r="B560" i="63"/>
  <c r="D495" i="63"/>
  <c r="E419" i="61"/>
  <c r="B275" i="63"/>
  <c r="C318" i="61"/>
  <c r="C295" i="61"/>
  <c r="B464" i="63"/>
  <c r="C158" i="61"/>
  <c r="B235" i="63"/>
  <c r="D413" i="63"/>
  <c r="E91" i="61"/>
  <c r="D353" i="63"/>
  <c r="C82" i="61"/>
  <c r="B216" i="63"/>
  <c r="D281" i="63"/>
  <c r="E342" i="61"/>
  <c r="B67" i="63"/>
  <c r="C253" i="61"/>
  <c r="A73" i="47"/>
  <c r="A155" i="47"/>
  <c r="G155" i="47" s="1"/>
  <c r="B155" i="47" s="1"/>
  <c r="B149" i="63"/>
  <c r="D217" i="63"/>
  <c r="E86" i="61"/>
  <c r="D561" i="63"/>
  <c r="D559" i="63"/>
  <c r="C259" i="61"/>
  <c r="B455" i="63"/>
  <c r="B163" i="63"/>
  <c r="A169" i="47"/>
  <c r="A55" i="47"/>
  <c r="B49" i="63"/>
  <c r="C181" i="61"/>
  <c r="A118" i="47"/>
  <c r="C433" i="61"/>
  <c r="B112" i="63"/>
  <c r="A197" i="47"/>
  <c r="G197" i="47" s="1"/>
  <c r="B197" i="47" s="1"/>
  <c r="B191" i="63"/>
  <c r="D96" i="63"/>
  <c r="E369" i="61"/>
  <c r="B569" i="63"/>
  <c r="E123" i="61"/>
  <c r="D421" i="63"/>
  <c r="D562" i="63"/>
  <c r="A57" i="47"/>
  <c r="G57" i="47" s="1"/>
  <c r="B57" i="47" s="1"/>
  <c r="D57" i="47" s="1"/>
  <c r="B51" i="63"/>
  <c r="C189" i="61"/>
  <c r="C118" i="61"/>
  <c r="B225" i="63"/>
  <c r="B436" i="63"/>
  <c r="C183" i="61"/>
  <c r="C482" i="61"/>
  <c r="B316" i="63"/>
  <c r="B456" i="63"/>
  <c r="C263" i="61"/>
  <c r="D318" i="63"/>
  <c r="E490" i="61"/>
  <c r="D258" i="63"/>
  <c r="E250" i="61"/>
  <c r="B122" i="63"/>
  <c r="C473" i="61"/>
  <c r="A128" i="47"/>
  <c r="D34" i="63"/>
  <c r="E121" i="61"/>
  <c r="D443" i="63"/>
  <c r="E211" i="61"/>
  <c r="D545" i="63"/>
  <c r="D121" i="63"/>
  <c r="E469" i="61"/>
  <c r="D102" i="63"/>
  <c r="E393" i="61"/>
  <c r="B333" i="63"/>
  <c r="D159" i="63"/>
  <c r="E454" i="61"/>
  <c r="D309" i="63"/>
  <c r="D172" i="63"/>
  <c r="D503" i="63"/>
  <c r="E451" i="61"/>
  <c r="C202" i="61"/>
  <c r="B246" i="63"/>
  <c r="D329" i="63"/>
  <c r="A44" i="47"/>
  <c r="C137" i="61"/>
  <c r="B38" i="63"/>
  <c r="D369" i="63"/>
  <c r="C262" i="61"/>
  <c r="B261" i="63"/>
  <c r="B296" i="63"/>
  <c r="C402" i="61"/>
  <c r="E237" i="61"/>
  <c r="D63" i="63"/>
  <c r="B334" i="63"/>
  <c r="D167" i="63"/>
  <c r="E338" i="61"/>
  <c r="D280" i="63"/>
  <c r="D108" i="63"/>
  <c r="E417" i="61"/>
  <c r="D525" i="63"/>
  <c r="D215" i="63"/>
  <c r="E78" i="61"/>
  <c r="E165" i="61"/>
  <c r="D45" i="63"/>
  <c r="B263" i="63"/>
  <c r="C270" i="61"/>
  <c r="B536" i="63"/>
  <c r="B570" i="63"/>
  <c r="B417" i="63"/>
  <c r="C107" i="61"/>
  <c r="D291" i="63"/>
  <c r="E382" i="61"/>
  <c r="D234" i="63"/>
  <c r="E154" i="61"/>
  <c r="B573" i="63"/>
  <c r="D432" i="63"/>
  <c r="E167" i="61"/>
  <c r="E371" i="61"/>
  <c r="D483" i="63"/>
  <c r="E397" i="61"/>
  <c r="D103" i="63"/>
  <c r="B583" i="63"/>
  <c r="E281" i="61"/>
  <c r="D74" i="63"/>
  <c r="D221" i="63"/>
  <c r="E102" i="61"/>
  <c r="A92" i="47"/>
  <c r="G92" i="47" s="1"/>
  <c r="B92" i="47" s="1"/>
  <c r="C329" i="61"/>
  <c r="B86" i="63"/>
  <c r="E327" i="61"/>
  <c r="D472" i="63"/>
  <c r="D319" i="63"/>
  <c r="E494" i="61"/>
  <c r="D476" i="63"/>
  <c r="E343" i="61"/>
  <c r="E322" i="61"/>
  <c r="D276" i="63"/>
  <c r="A77" i="47"/>
  <c r="C269" i="61"/>
  <c r="B71" i="63"/>
  <c r="D190" i="63"/>
  <c r="D465" i="63"/>
  <c r="E299" i="61"/>
  <c r="E77" i="61"/>
  <c r="D23" i="63"/>
  <c r="E350" i="61"/>
  <c r="D283" i="63"/>
  <c r="B360" i="63"/>
  <c r="B530" i="63"/>
  <c r="D153" i="63"/>
  <c r="D496" i="63"/>
  <c r="E423" i="61"/>
  <c r="D294" i="63"/>
  <c r="E394" i="61"/>
  <c r="E386" i="61"/>
  <c r="D292" i="63"/>
  <c r="A149" i="47"/>
  <c r="B143" i="63"/>
  <c r="C366" i="61"/>
  <c r="B287" i="63"/>
  <c r="D382" i="63"/>
  <c r="D139" i="63"/>
  <c r="D335" i="63"/>
  <c r="E105" i="61"/>
  <c r="D30" i="63"/>
  <c r="C129" i="61"/>
  <c r="A42" i="47"/>
  <c r="G42" i="47" s="1"/>
  <c r="B42" i="47" s="1"/>
  <c r="B36" i="63"/>
  <c r="D117" i="63"/>
  <c r="E453" i="61"/>
  <c r="D538" i="63"/>
  <c r="D517" i="63"/>
  <c r="E507" i="61"/>
  <c r="E175" i="61"/>
  <c r="D434" i="63"/>
  <c r="D546" i="63"/>
  <c r="E425" i="61"/>
  <c r="D110" i="63"/>
  <c r="C425" i="61"/>
  <c r="A116" i="47"/>
  <c r="B110" i="63"/>
  <c r="E239" i="61"/>
  <c r="D450" i="63"/>
  <c r="B407" i="63"/>
  <c r="C67" i="61"/>
  <c r="D150" i="63"/>
  <c r="C142" i="61"/>
  <c r="B231" i="63"/>
  <c r="D567" i="63"/>
  <c r="D125" i="63"/>
  <c r="E485" i="61"/>
  <c r="D345" i="63"/>
  <c r="C497" i="61"/>
  <c r="A134" i="47"/>
  <c r="B128" i="63"/>
  <c r="E243" i="61"/>
  <c r="D451" i="63"/>
  <c r="A179" i="47"/>
  <c r="B173" i="63"/>
  <c r="D123" i="63"/>
  <c r="E477" i="61"/>
  <c r="C193" i="61"/>
  <c r="B52" i="63"/>
  <c r="A58" i="47"/>
  <c r="B101" i="63"/>
  <c r="A107" i="47"/>
  <c r="C389" i="61"/>
  <c r="D428" i="63"/>
  <c r="E151" i="61"/>
  <c r="A181" i="47"/>
  <c r="B175" i="63"/>
  <c r="B81" i="63"/>
  <c r="C309" i="61"/>
  <c r="A87" i="47"/>
  <c r="D240" i="63"/>
  <c r="E178" i="61"/>
  <c r="D219" i="63"/>
  <c r="E94" i="61"/>
  <c r="A61" i="47"/>
  <c r="C205" i="61"/>
  <c r="B55" i="63"/>
  <c r="E411" i="61"/>
  <c r="D493" i="63"/>
  <c r="D48" i="63"/>
  <c r="E177" i="61"/>
  <c r="D549" i="63"/>
  <c r="B380" i="63"/>
  <c r="B391" i="63"/>
  <c r="E307" i="61"/>
  <c r="D467" i="63"/>
  <c r="C66" i="61"/>
  <c r="B212" i="63"/>
  <c r="E89" i="61"/>
  <c r="D26" i="63"/>
  <c r="D328" i="63"/>
  <c r="D253" i="63"/>
  <c r="E230" i="61"/>
  <c r="B521" i="63"/>
  <c r="D137" i="63"/>
  <c r="C398" i="61"/>
  <c r="B295" i="63"/>
  <c r="D181" i="63"/>
  <c r="C498" i="61"/>
  <c r="B320" i="63"/>
  <c r="D308" i="63"/>
  <c r="E450" i="61"/>
  <c r="D528" i="63"/>
  <c r="B171" i="63"/>
  <c r="A177" i="47"/>
  <c r="G177" i="47" s="1"/>
  <c r="B177" i="47" s="1"/>
  <c r="D354" i="63"/>
  <c r="B354" i="63"/>
  <c r="A97" i="47"/>
  <c r="B91" i="63"/>
  <c r="C349" i="61"/>
  <c r="E206" i="61"/>
  <c r="D247" i="63"/>
  <c r="B286" i="63"/>
  <c r="C362" i="61"/>
  <c r="B244" i="63"/>
  <c r="C194" i="61"/>
  <c r="E194" i="61"/>
  <c r="D244" i="63"/>
  <c r="D183" i="63"/>
  <c r="D442" i="63"/>
  <c r="E207" i="61"/>
  <c r="B511" i="63"/>
  <c r="C483" i="61"/>
  <c r="D177" i="63"/>
  <c r="C215" i="61"/>
  <c r="B444" i="63"/>
  <c r="C479" i="61"/>
  <c r="B510" i="63"/>
  <c r="B542" i="63"/>
  <c r="A151" i="47"/>
  <c r="B145" i="63"/>
  <c r="E190" i="61"/>
  <c r="D243" i="63"/>
  <c r="B412" i="63"/>
  <c r="C87" i="61"/>
  <c r="C83" i="61"/>
  <c r="B411" i="63"/>
  <c r="B305" i="63"/>
  <c r="C438" i="61"/>
  <c r="B389" i="63"/>
  <c r="E191" i="61"/>
  <c r="D438" i="63"/>
  <c r="D164" i="63"/>
  <c r="E319" i="61"/>
  <c r="D470" i="63"/>
  <c r="B470" i="63"/>
  <c r="C319" i="61"/>
  <c r="B558" i="63"/>
  <c r="D558" i="63"/>
  <c r="C383" i="61"/>
  <c r="B486" i="63"/>
  <c r="B381" i="63"/>
  <c r="C301" i="61"/>
  <c r="B79" i="63"/>
  <c r="A85" i="47"/>
  <c r="D20" i="63"/>
  <c r="E65" i="61"/>
  <c r="B547" i="63"/>
  <c r="B374" i="63"/>
  <c r="C111" i="61"/>
  <c r="B418" i="63"/>
  <c r="E258" i="61"/>
  <c r="D260" i="63"/>
  <c r="E410" i="61"/>
  <c r="D298" i="63"/>
  <c r="D520" i="63"/>
  <c r="D186" i="63"/>
  <c r="C74" i="61"/>
  <c r="B214" i="63"/>
  <c r="A138" i="47"/>
  <c r="C513" i="61"/>
  <c r="B132" i="63"/>
  <c r="B157" i="63"/>
  <c r="A163" i="47"/>
  <c r="B555" i="63"/>
  <c r="D304" i="63"/>
  <c r="E434" i="61"/>
  <c r="A37" i="47"/>
  <c r="C109" i="61"/>
  <c r="B31" i="63"/>
  <c r="D540" i="63"/>
  <c r="D565" i="63"/>
  <c r="D480" i="63"/>
  <c r="E359" i="61"/>
  <c r="D339" i="63"/>
  <c r="B98" i="63"/>
  <c r="A104" i="47"/>
  <c r="C377" i="61"/>
  <c r="E445" i="61"/>
  <c r="D115" i="63"/>
  <c r="E474" i="61"/>
  <c r="D314" i="63"/>
  <c r="C474" i="61"/>
  <c r="B314" i="63"/>
  <c r="E475" i="61"/>
  <c r="D509" i="63"/>
  <c r="C466" i="61"/>
  <c r="B312" i="63"/>
  <c r="D550" i="63"/>
  <c r="D568" i="63"/>
  <c r="D552" i="63"/>
  <c r="D170" i="63"/>
  <c r="C291" i="61"/>
  <c r="B463" i="63"/>
  <c r="E274" i="61"/>
  <c r="D264" i="63"/>
  <c r="C293" i="61"/>
  <c r="B77" i="63"/>
  <c r="A83" i="47"/>
  <c r="G83" i="47" s="1"/>
  <c r="B83" i="47" s="1"/>
  <c r="D83" i="47" s="1"/>
  <c r="C234" i="61"/>
  <c r="B254" i="63"/>
  <c r="D490" i="63"/>
  <c r="E399" i="61"/>
  <c r="E355" i="61"/>
  <c r="D479" i="63"/>
  <c r="D168" i="63"/>
  <c r="D453" i="63"/>
  <c r="E251" i="61"/>
  <c r="C223" i="61"/>
  <c r="B446" i="63"/>
  <c r="D388" i="63"/>
  <c r="B248" i="63"/>
  <c r="C210" i="61"/>
  <c r="D416" i="63"/>
  <c r="E103" i="61"/>
  <c r="B53" i="63"/>
  <c r="C197" i="61"/>
  <c r="A59" i="47"/>
  <c r="D348" i="63"/>
  <c r="C101" i="61"/>
  <c r="B29" i="63"/>
  <c r="A35" i="47"/>
  <c r="B581" i="63"/>
  <c r="B515" i="63"/>
  <c r="C499" i="61"/>
  <c r="C187" i="61"/>
  <c r="B437" i="63"/>
  <c r="D184" i="63"/>
  <c r="C182" i="61"/>
  <c r="B241" i="63"/>
  <c r="C198" i="61"/>
  <c r="B245" i="63"/>
  <c r="B166" i="63"/>
  <c r="A172" i="47"/>
  <c r="D33" i="63"/>
  <c r="E117" i="61"/>
  <c r="B220" i="63"/>
  <c r="C98" i="61"/>
  <c r="B131" i="63"/>
  <c r="A137" i="47"/>
  <c r="C509" i="61"/>
  <c r="B378" i="63"/>
  <c r="D582" i="63"/>
  <c r="D113" i="63"/>
  <c r="E437" i="61"/>
  <c r="B330" i="63"/>
  <c r="B575" i="63"/>
  <c r="B226" i="63"/>
  <c r="C122" i="61"/>
  <c r="B580" i="63"/>
  <c r="D161" i="63"/>
  <c r="C310" i="61"/>
  <c r="B273" i="63"/>
  <c r="E257" i="61"/>
  <c r="D68" i="63"/>
  <c r="E330" i="61"/>
  <c r="D278" i="63"/>
  <c r="E126" i="61"/>
  <c r="D227" i="63"/>
  <c r="B315" i="63"/>
  <c r="C478" i="61"/>
  <c r="B230" i="63"/>
  <c r="C138" i="61"/>
  <c r="B154" i="63"/>
  <c r="A160" i="47"/>
  <c r="D32" i="63"/>
  <c r="E113" i="61"/>
  <c r="C90" i="61"/>
  <c r="B218" i="63"/>
  <c r="B257" i="63"/>
  <c r="C246" i="61"/>
  <c r="B462" i="63"/>
  <c r="C287" i="61"/>
  <c r="E231" i="61"/>
  <c r="D448" i="63"/>
  <c r="B384" i="63"/>
  <c r="D524" i="63"/>
  <c r="D365" i="63"/>
  <c r="D289" i="63"/>
  <c r="E374" i="61"/>
  <c r="E159" i="61"/>
  <c r="D430" i="63"/>
  <c r="C222" i="61"/>
  <c r="B251" i="63"/>
  <c r="D346" i="63"/>
  <c r="D134" i="63"/>
  <c r="C441" i="61"/>
  <c r="B114" i="63"/>
  <c r="A120" i="47"/>
  <c r="G120" i="47" s="1"/>
  <c r="B120" i="47" s="1"/>
  <c r="B423" i="63"/>
  <c r="C131" i="61"/>
  <c r="C353" i="61"/>
  <c r="A98" i="47"/>
  <c r="G98" i="47" s="1"/>
  <c r="B98" i="47" s="1"/>
  <c r="B92" i="63"/>
  <c r="B424" i="63"/>
  <c r="C135" i="61"/>
  <c r="A56" i="47"/>
  <c r="G56" i="47" s="1"/>
  <c r="B56" i="47" s="1"/>
  <c r="D56" i="47" s="1"/>
  <c r="B50" i="63"/>
  <c r="C185" i="61"/>
  <c r="D97" i="63"/>
  <c r="E373" i="61"/>
  <c r="B466" i="63"/>
  <c r="C303" i="61"/>
  <c r="D140" i="63"/>
  <c r="B539" i="63"/>
  <c r="E179" i="61"/>
  <c r="D435" i="63"/>
  <c r="A49" i="47"/>
  <c r="B43" i="63"/>
  <c r="C157" i="61"/>
  <c r="A201" i="47"/>
  <c r="G201" i="47" s="1"/>
  <c r="B201" i="47" s="1"/>
  <c r="C201" i="47" s="1"/>
  <c r="AM201" i="47" s="1"/>
  <c r="B195" i="63"/>
  <c r="D370" i="63"/>
  <c r="D165" i="63"/>
  <c r="C166" i="61"/>
  <c r="B237" i="63"/>
  <c r="D553" i="63"/>
  <c r="D44" i="63"/>
  <c r="E161" i="61"/>
  <c r="D519" i="63"/>
  <c r="E515" i="61"/>
  <c r="A105" i="47"/>
  <c r="B99" i="63"/>
  <c r="C381" i="61"/>
  <c r="C471" i="61"/>
  <c r="B508" i="63"/>
  <c r="B141" i="63"/>
  <c r="A147" i="47"/>
  <c r="C379" i="61"/>
  <c r="B485" i="63"/>
  <c r="D119" i="63"/>
  <c r="E461" i="61"/>
  <c r="D371" i="63"/>
  <c r="A200" i="47"/>
  <c r="B194" i="63"/>
  <c r="B54" i="63"/>
  <c r="A60" i="47"/>
  <c r="C201" i="61"/>
  <c r="B579" i="63"/>
  <c r="D579" i="63"/>
  <c r="D358" i="63"/>
  <c r="E279" i="61"/>
  <c r="D460" i="63"/>
  <c r="D366" i="63"/>
  <c r="D120" i="63"/>
  <c r="E465" i="61"/>
  <c r="C298" i="61"/>
  <c r="B270" i="63"/>
  <c r="D37" i="63"/>
  <c r="E133" i="61"/>
  <c r="D146" i="63"/>
  <c r="E443" i="61"/>
  <c r="D501" i="63"/>
  <c r="C323" i="61"/>
  <c r="B471" i="63"/>
  <c r="C143" i="61"/>
  <c r="B426" i="63"/>
  <c r="C415" i="61"/>
  <c r="B494" i="63"/>
  <c r="D516" i="63"/>
  <c r="E503" i="61"/>
  <c r="D83" i="63"/>
  <c r="E317" i="61"/>
  <c r="B531" i="63"/>
  <c r="D347" i="63"/>
  <c r="E145" i="61"/>
  <c r="D40" i="63"/>
  <c r="C238" i="61"/>
  <c r="B255" i="63"/>
  <c r="E238" i="61"/>
  <c r="D255" i="63"/>
  <c r="B557" i="63"/>
  <c r="D317" i="63"/>
  <c r="E486" i="61"/>
  <c r="E227" i="61"/>
  <c r="D447" i="63"/>
  <c r="B61" i="63"/>
  <c r="C229" i="61"/>
  <c r="A67" i="47"/>
  <c r="G67" i="47" s="1"/>
  <c r="B67" i="47" s="1"/>
  <c r="D307" i="63"/>
  <c r="E446" i="61"/>
  <c r="B534" i="63"/>
  <c r="B342" i="63"/>
  <c r="D156" i="63"/>
  <c r="D75" i="63"/>
  <c r="E285" i="61"/>
  <c r="E385" i="61"/>
  <c r="D100" i="63"/>
  <c r="A64" i="47"/>
  <c r="G64" i="47" s="1"/>
  <c r="B64" i="47" s="1"/>
  <c r="C217" i="61"/>
  <c r="B58" i="63"/>
  <c r="C306" i="61"/>
  <c r="B272" i="63"/>
  <c r="E93" i="61"/>
  <c r="D27" i="63"/>
  <c r="D152" i="63"/>
  <c r="D357" i="63"/>
  <c r="C463" i="61"/>
  <c r="B506" i="63"/>
  <c r="D151" i="63"/>
  <c r="D522" i="63"/>
  <c r="B512" i="63"/>
  <c r="C487" i="61"/>
  <c r="D297" i="63"/>
  <c r="E406" i="61"/>
  <c r="B541" i="63"/>
  <c r="B82" i="63"/>
  <c r="A88" i="47"/>
  <c r="C313" i="61"/>
  <c r="B367" i="63"/>
  <c r="D409" i="63"/>
  <c r="E75" i="61"/>
  <c r="C442" i="61"/>
  <c r="B306" i="63"/>
  <c r="D233" i="63"/>
  <c r="E150" i="61"/>
  <c r="D133" i="63"/>
  <c r="B482" i="63"/>
  <c r="C367" i="61"/>
  <c r="E367" i="61"/>
  <c r="D482" i="63"/>
  <c r="A199" i="47"/>
  <c r="B193" i="63"/>
  <c r="D193" i="63"/>
  <c r="D386" i="63"/>
  <c r="D174" i="63"/>
  <c r="C427" i="61"/>
  <c r="B497" i="63"/>
  <c r="E435" i="61"/>
  <c r="D499" i="63"/>
  <c r="D178" i="63"/>
  <c r="B223" i="63"/>
  <c r="C110" i="61"/>
  <c r="E235" i="61"/>
  <c r="D449" i="63"/>
  <c r="B344" i="63"/>
  <c r="B574" i="63"/>
  <c r="C455" i="61"/>
  <c r="B504" i="63"/>
  <c r="B527" i="63"/>
  <c r="B533" i="63"/>
  <c r="B343" i="63"/>
  <c r="D169" i="63"/>
  <c r="D87" i="63"/>
  <c r="E333" i="61"/>
  <c r="A91" i="47"/>
  <c r="B85" i="63"/>
  <c r="C325" i="61"/>
  <c r="C61" i="61"/>
  <c r="B19" i="63"/>
  <c r="A25" i="47"/>
  <c r="G25" i="47" s="1"/>
  <c r="B25" i="47" s="1"/>
  <c r="B376" i="63"/>
  <c r="D364" i="63"/>
  <c r="E489" i="61"/>
  <c r="D126" i="63"/>
  <c r="D361" i="63"/>
  <c r="C467" i="61"/>
  <c r="B507" i="63"/>
  <c r="A168" i="47"/>
  <c r="G168" i="47" s="1"/>
  <c r="B168" i="47" s="1"/>
  <c r="B162" i="63"/>
  <c r="D187" i="63"/>
  <c r="E70" i="61"/>
  <c r="D213" i="63"/>
  <c r="D299" i="63"/>
  <c r="E414" i="61"/>
  <c r="D537" i="63"/>
  <c r="E339" i="61"/>
  <c r="D475" i="63"/>
  <c r="D375" i="63"/>
  <c r="C170" i="61"/>
  <c r="B238" i="63"/>
  <c r="D106" i="63"/>
  <c r="E409" i="61"/>
  <c r="B310" i="63"/>
  <c r="C458" i="61"/>
  <c r="A95" i="47"/>
  <c r="C341" i="61"/>
  <c r="B89" i="63"/>
  <c r="A148" i="47"/>
  <c r="G148" i="47" s="1"/>
  <c r="B148" i="47" s="1"/>
  <c r="B142" i="63"/>
  <c r="B498" i="63"/>
  <c r="C431" i="61"/>
  <c r="C119" i="61"/>
  <c r="B420" i="63"/>
  <c r="E275" i="61"/>
  <c r="D459" i="63"/>
  <c r="E106" i="61"/>
  <c r="D222" i="63"/>
  <c r="A186" i="47"/>
  <c r="G186" i="47" s="1"/>
  <c r="B186" i="47" s="1"/>
  <c r="B180" i="63"/>
  <c r="B356" i="63"/>
  <c r="C358" i="61"/>
  <c r="B285" i="63"/>
  <c r="B383" i="63"/>
  <c r="B523" i="63"/>
  <c r="B136" i="63"/>
  <c r="A142" i="47"/>
  <c r="G142" i="47" s="1"/>
  <c r="B142" i="47" s="1"/>
  <c r="C273" i="61"/>
  <c r="A78" i="47"/>
  <c r="B72" i="63"/>
  <c r="B224" i="63"/>
  <c r="C114" i="61"/>
  <c r="D290" i="63"/>
  <c r="E378" i="61"/>
  <c r="D46" i="63"/>
  <c r="E169" i="61"/>
  <c r="B267" i="63"/>
  <c r="C286" i="61"/>
  <c r="B390" i="63"/>
  <c r="A76" i="47"/>
  <c r="B70" i="63"/>
  <c r="C265" i="61"/>
  <c r="C71" i="61"/>
  <c r="B408" i="63"/>
  <c r="A70" i="47"/>
  <c r="C241" i="61"/>
  <c r="B64" i="63"/>
  <c r="B564" i="63"/>
  <c r="D385" i="63"/>
  <c r="D477" i="63"/>
  <c r="E347" i="61"/>
  <c r="D41" i="63"/>
  <c r="E149" i="61"/>
  <c r="B94" i="63"/>
  <c r="A100" i="47"/>
  <c r="C361" i="61"/>
  <c r="C146" i="61"/>
  <c r="B232" i="63"/>
  <c r="B301" i="63"/>
  <c r="C422" i="61"/>
  <c r="D572" i="63"/>
  <c r="C127" i="61"/>
  <c r="B422" i="63"/>
  <c r="C163" i="61"/>
  <c r="B431" i="63"/>
  <c r="E147" i="61"/>
  <c r="D427" i="63"/>
  <c r="C302" i="61"/>
  <c r="B271" i="63"/>
  <c r="B492" i="63"/>
  <c r="C407" i="61"/>
  <c r="C387" i="61"/>
  <c r="B487" i="63"/>
  <c r="A191" i="47"/>
  <c r="B185" i="63"/>
  <c r="E97" i="61"/>
  <c r="D28" i="63"/>
  <c r="D425" i="63"/>
  <c r="E139" i="61"/>
  <c r="A202" i="47"/>
  <c r="B196" i="63"/>
  <c r="D445" i="63"/>
  <c r="E219" i="61"/>
  <c r="D341" i="63"/>
  <c r="B544" i="63"/>
  <c r="B505" i="63"/>
  <c r="C459" i="61"/>
  <c r="E334" i="61"/>
  <c r="D279" i="63"/>
  <c r="B250" i="63"/>
  <c r="C218" i="61"/>
  <c r="B84" i="63"/>
  <c r="C321" i="61"/>
  <c r="A90" i="47"/>
  <c r="D368" i="63"/>
  <c r="B563" i="63"/>
  <c r="C203" i="61"/>
  <c r="B441" i="63"/>
  <c r="D336" i="63"/>
  <c r="D56" i="63"/>
  <c r="E209" i="61"/>
  <c r="D259" i="63"/>
  <c r="E254" i="61"/>
  <c r="D457" i="63"/>
  <c r="E267" i="61"/>
  <c r="B535" i="63"/>
  <c r="C491" i="61"/>
  <c r="B513" i="63"/>
  <c r="E337" i="61"/>
  <c r="D88" i="63"/>
  <c r="E99" i="61"/>
  <c r="D415" i="63"/>
  <c r="D502" i="63"/>
  <c r="E447" i="61"/>
  <c r="C447" i="61"/>
  <c r="B502" i="63"/>
  <c r="B340" i="63"/>
  <c r="D577" i="63"/>
  <c r="B300" i="63"/>
  <c r="C418" i="61"/>
  <c r="D192" i="63"/>
  <c r="D363" i="63"/>
  <c r="D189" i="63"/>
  <c r="C233" i="61"/>
  <c r="A68" i="47"/>
  <c r="B62" i="63"/>
  <c r="D359" i="63"/>
  <c r="C261" i="61"/>
  <c r="B69" i="63"/>
  <c r="A75" i="47"/>
  <c r="E401" i="61"/>
  <c r="D104" i="63"/>
  <c r="A122" i="47"/>
  <c r="G122" i="47" s="1"/>
  <c r="B122" i="47" s="1"/>
  <c r="C449" i="61"/>
  <c r="B116" i="63"/>
  <c r="D566" i="63"/>
  <c r="D147" i="63"/>
  <c r="D338" i="63"/>
  <c r="B35" i="63"/>
  <c r="C125" i="61"/>
  <c r="A41" i="47"/>
  <c r="D160" i="63"/>
  <c r="D138" i="63"/>
  <c r="C186" i="61"/>
  <c r="B242" i="63"/>
  <c r="E470" i="61"/>
  <c r="D313" i="63"/>
  <c r="A194" i="47"/>
  <c r="B188" i="63"/>
  <c r="D548" i="63"/>
  <c r="D556" i="63"/>
  <c r="C462" i="61"/>
  <c r="B311" i="63"/>
  <c r="E141" i="61"/>
  <c r="D39" i="63"/>
  <c r="B39" i="63"/>
  <c r="C141" i="61"/>
  <c r="A45" i="47"/>
  <c r="D419" i="63"/>
  <c r="E115" i="61"/>
  <c r="B500" i="63"/>
  <c r="C439" i="61"/>
  <c r="C282" i="61"/>
  <c r="B266" i="63"/>
  <c r="D543" i="63"/>
  <c r="E153" i="61"/>
  <c r="D42" i="63"/>
  <c r="D135" i="63"/>
  <c r="B105" i="63"/>
  <c r="C405" i="61"/>
  <c r="A111" i="47"/>
  <c r="G111" i="47" s="1"/>
  <c r="B111" i="47" s="1"/>
  <c r="B236" i="63"/>
  <c r="C162" i="61"/>
  <c r="D118" i="63"/>
  <c r="E457" i="61"/>
  <c r="B377" i="63"/>
  <c r="D350" i="63"/>
  <c r="D158" i="63"/>
  <c r="B491" i="63"/>
  <c r="C403" i="61"/>
  <c r="E247" i="61"/>
  <c r="D452" i="63"/>
  <c r="D379" i="63"/>
  <c r="E199" i="61"/>
  <c r="D440" i="63"/>
  <c r="C510" i="61"/>
  <c r="B323" i="63"/>
  <c r="D461" i="63"/>
  <c r="E283" i="61"/>
  <c r="A82" i="47"/>
  <c r="C289" i="61"/>
  <c r="B76" i="63"/>
  <c r="D293" i="63"/>
  <c r="E390" i="61"/>
  <c r="C314" i="61"/>
  <c r="B274" i="63"/>
  <c r="B93" i="63"/>
  <c r="A99" i="47"/>
  <c r="C357" i="61"/>
  <c r="D277" i="63"/>
  <c r="E326" i="61"/>
  <c r="B429" i="63"/>
  <c r="C155" i="61"/>
  <c r="D532" i="63"/>
  <c r="B249" i="63"/>
  <c r="C214" i="61"/>
  <c r="D349" i="63"/>
  <c r="B352" i="63"/>
  <c r="D478" i="63"/>
  <c r="E351" i="61"/>
  <c r="B265" i="63"/>
  <c r="C278" i="61"/>
  <c r="C95" i="61"/>
  <c r="B414" i="63"/>
  <c r="D179" i="63"/>
  <c r="B355" i="63"/>
  <c r="D127" i="63"/>
  <c r="E493" i="61"/>
  <c r="D80" i="63"/>
  <c r="E305" i="61"/>
  <c r="B321" i="63"/>
  <c r="C502" i="61"/>
  <c r="B458" i="63"/>
  <c r="C271" i="61"/>
  <c r="D578" i="63"/>
  <c r="B372" i="63"/>
  <c r="E81" i="61"/>
  <c r="D24" i="63"/>
  <c r="C391" i="61"/>
  <c r="B488" i="63"/>
  <c r="B262" i="63"/>
  <c r="C266" i="61"/>
  <c r="E501" i="61"/>
  <c r="D129" i="63"/>
  <c r="A154" i="47"/>
  <c r="G154" i="47" s="1"/>
  <c r="B154" i="47" s="1"/>
  <c r="D154" i="47" s="1"/>
  <c r="B148" i="63"/>
  <c r="D387" i="63"/>
  <c r="E511" i="61"/>
  <c r="D518" i="63"/>
  <c r="B331" i="63"/>
  <c r="A101" i="47"/>
  <c r="C365" i="61"/>
  <c r="B95" i="63"/>
  <c r="B73" i="63"/>
  <c r="A79" i="47"/>
  <c r="C277" i="61"/>
  <c r="C173" i="61"/>
  <c r="B47" i="63"/>
  <c r="A53" i="47"/>
  <c r="G53" i="47" s="1"/>
  <c r="B53" i="47" s="1"/>
  <c r="D481" i="63"/>
  <c r="E363" i="61"/>
  <c r="B433" i="63"/>
  <c r="C171" i="61"/>
  <c r="C294" i="61"/>
  <c r="B269" i="63"/>
  <c r="C213" i="61"/>
  <c r="B57" i="63"/>
  <c r="A63" i="47"/>
  <c r="B351" i="63"/>
  <c r="B576" i="63"/>
  <c r="B327" i="63"/>
  <c r="C514" i="61"/>
  <c r="B182" i="63"/>
  <c r="A188" i="47"/>
  <c r="D155" i="63"/>
  <c r="E495" i="61"/>
  <c r="D514" i="63"/>
  <c r="C226" i="61"/>
  <c r="B252" i="63"/>
  <c r="E62" i="61"/>
  <c r="D211" i="63"/>
  <c r="D406" i="63"/>
  <c r="E63" i="61"/>
  <c r="D176" i="63"/>
  <c r="D529" i="63"/>
  <c r="D337" i="63"/>
  <c r="B239" i="63"/>
  <c r="C174" i="61"/>
  <c r="C245" i="61"/>
  <c r="A71" i="47"/>
  <c r="B65" i="63"/>
  <c r="D554" i="63"/>
  <c r="E221" i="61"/>
  <c r="D59" i="63"/>
  <c r="B474" i="63"/>
  <c r="C335" i="61"/>
  <c r="D373" i="63"/>
  <c r="E85" i="61"/>
  <c r="D25" i="63"/>
  <c r="C481" i="61"/>
  <c r="B124" i="63"/>
  <c r="A130" i="47"/>
  <c r="B468" i="63"/>
  <c r="C311" i="61"/>
  <c r="E255" i="61"/>
  <c r="D454" i="63"/>
  <c r="D484" i="63"/>
  <c r="E375" i="61"/>
  <c r="D284" i="63"/>
  <c r="E354" i="61"/>
  <c r="B109" i="63"/>
  <c r="A115" i="47"/>
  <c r="C421" i="61"/>
  <c r="D90" i="63"/>
  <c r="E345" i="61"/>
  <c r="B111" i="63"/>
  <c r="A117" i="47"/>
  <c r="G117" i="47" s="1"/>
  <c r="B117" i="47" s="1"/>
  <c r="C429" i="61"/>
  <c r="E315" i="61"/>
  <c r="D469" i="63"/>
  <c r="B332" i="63"/>
  <c r="D78" i="63"/>
  <c r="E297" i="61"/>
  <c r="E506" i="61"/>
  <c r="D322" i="63"/>
  <c r="D22" i="63"/>
  <c r="E73" i="61"/>
  <c r="E225" i="61"/>
  <c r="D60" i="63"/>
  <c r="C505" i="61"/>
  <c r="B130" i="63"/>
  <c r="A136" i="47"/>
  <c r="A27" i="47"/>
  <c r="C69" i="61"/>
  <c r="B21" i="63"/>
  <c r="D362" i="63"/>
  <c r="D489" i="63"/>
  <c r="E395" i="61"/>
  <c r="E430" i="61"/>
  <c r="D303" i="63"/>
  <c r="E426" i="61"/>
  <c r="D302" i="63"/>
  <c r="D560" i="63"/>
  <c r="B495" i="63"/>
  <c r="C419" i="61"/>
  <c r="D275" i="63"/>
  <c r="E318" i="61"/>
  <c r="D464" i="63"/>
  <c r="E295" i="61"/>
  <c r="D235" i="63"/>
  <c r="E158" i="61"/>
  <c r="B413" i="63"/>
  <c r="C91" i="61"/>
  <c r="B353" i="63"/>
  <c r="E82" i="61"/>
  <c r="D216" i="63"/>
  <c r="B281" i="63"/>
  <c r="C342" i="61"/>
  <c r="D67" i="63"/>
  <c r="E253" i="61"/>
  <c r="D149" i="63"/>
  <c r="C86" i="61"/>
  <c r="B217" i="63"/>
  <c r="B561" i="63"/>
  <c r="B559" i="63"/>
  <c r="C346" i="61"/>
  <c r="B282" i="63"/>
  <c r="D282" i="63"/>
  <c r="E346" i="61"/>
  <c r="D455" i="63"/>
  <c r="E259" i="61"/>
  <c r="D163" i="63"/>
  <c r="E181" i="61"/>
  <c r="D49" i="63"/>
  <c r="D112" i="63"/>
  <c r="E433" i="61"/>
  <c r="D191" i="63"/>
  <c r="A102" i="47"/>
  <c r="B96" i="63"/>
  <c r="C369" i="61"/>
  <c r="D569" i="63"/>
  <c r="B421" i="63"/>
  <c r="C123" i="61"/>
  <c r="B562" i="63"/>
  <c r="D51" i="63"/>
  <c r="E189" i="61"/>
  <c r="E118" i="61"/>
  <c r="D225" i="63"/>
  <c r="E183" i="61"/>
  <c r="D436" i="63"/>
  <c r="E482" i="61"/>
  <c r="D316" i="63"/>
  <c r="E263" i="61"/>
  <c r="D456" i="63"/>
  <c r="C490" i="61"/>
  <c r="B318" i="63"/>
  <c r="C250" i="61"/>
  <c r="B258" i="63"/>
  <c r="D122" i="63"/>
  <c r="E473" i="61"/>
  <c r="B34" i="63"/>
  <c r="A40" i="47"/>
  <c r="C121" i="61"/>
  <c r="B443" i="63"/>
  <c r="C211" i="61"/>
  <c r="B545" i="63"/>
  <c r="A127" i="47"/>
  <c r="C469" i="61"/>
  <c r="B121" i="63"/>
  <c r="B102" i="63"/>
  <c r="C393" i="61"/>
  <c r="A108" i="47"/>
  <c r="D333" i="63"/>
  <c r="A165" i="47"/>
  <c r="B159" i="63"/>
  <c r="C454" i="61"/>
  <c r="B309" i="63"/>
  <c r="A178" i="47"/>
  <c r="B172" i="63"/>
  <c r="B503" i="63"/>
  <c r="C451" i="61"/>
  <c r="E202" i="61"/>
  <c r="D246" i="63"/>
  <c r="B329" i="63"/>
  <c r="E137" i="61"/>
  <c r="D38" i="63"/>
  <c r="B369" i="63"/>
  <c r="D261" i="63"/>
  <c r="E262" i="61"/>
  <c r="E402" i="61"/>
  <c r="D296" i="63"/>
  <c r="B63" i="63"/>
  <c r="A69" i="47"/>
  <c r="C237" i="61"/>
  <c r="D334" i="63"/>
  <c r="B167" i="63"/>
  <c r="A173" i="47"/>
  <c r="B280" i="63"/>
  <c r="C338" i="61"/>
  <c r="C417" i="61"/>
  <c r="A114" i="47"/>
  <c r="B108" i="63"/>
  <c r="B525" i="63"/>
  <c r="B215" i="63"/>
  <c r="C78" i="61"/>
  <c r="A51" i="47"/>
  <c r="C165" i="61"/>
  <c r="B45" i="63"/>
  <c r="D263" i="63"/>
  <c r="E270" i="61"/>
  <c r="D536" i="63"/>
  <c r="D570" i="63"/>
  <c r="E107" i="61"/>
  <c r="D417" i="63"/>
  <c r="C382" i="61"/>
  <c r="B291" i="63"/>
  <c r="C290" i="61"/>
  <c r="B268" i="63"/>
  <c r="E290" i="61"/>
  <c r="D268" i="63"/>
  <c r="B234" i="63"/>
  <c r="C154" i="61"/>
  <c r="D573" i="63"/>
  <c r="C167" i="61"/>
  <c r="B432" i="63"/>
  <c r="B483" i="63"/>
  <c r="C371" i="61"/>
  <c r="A109" i="47"/>
  <c r="C397" i="61"/>
  <c r="B103" i="63"/>
  <c r="D583" i="63"/>
  <c r="A80" i="47"/>
  <c r="B74" i="63"/>
  <c r="C281" i="61"/>
  <c r="B221" i="63"/>
  <c r="C102" i="61"/>
  <c r="D86" i="63"/>
  <c r="E329" i="61"/>
  <c r="B472" i="63"/>
  <c r="C327" i="61"/>
  <c r="C494" i="61"/>
  <c r="B319" i="63"/>
  <c r="B476" i="63"/>
  <c r="C343" i="61"/>
  <c r="C322" i="61"/>
  <c r="B276" i="63"/>
  <c r="E269" i="61"/>
  <c r="D71" i="63"/>
  <c r="B190" i="63"/>
  <c r="A196" i="47"/>
  <c r="B465" i="63"/>
  <c r="C299" i="61"/>
  <c r="A29" i="47"/>
  <c r="G29" i="47" s="1"/>
  <c r="B29" i="47" s="1"/>
  <c r="B23" i="63"/>
  <c r="C77" i="61"/>
  <c r="B283" i="63"/>
  <c r="C350" i="61"/>
  <c r="B288" i="63"/>
  <c r="C370" i="61"/>
  <c r="E370" i="61"/>
  <c r="D288" i="63"/>
  <c r="D360" i="63"/>
  <c r="D530" i="63"/>
  <c r="E195" i="61"/>
  <c r="D439" i="63"/>
  <c r="B439" i="63"/>
  <c r="C195" i="61"/>
  <c r="B153" i="63"/>
  <c r="A159" i="47"/>
  <c r="G159" i="47" s="1"/>
  <c r="B159" i="47" s="1"/>
  <c r="C423" i="61"/>
  <c r="B496" i="63"/>
  <c r="B294" i="63"/>
  <c r="C394" i="61"/>
  <c r="C386" i="61"/>
  <c r="B292" i="63"/>
  <c r="D143" i="63"/>
  <c r="E366" i="61"/>
  <c r="D287" i="63"/>
  <c r="B382" i="63"/>
  <c r="A145" i="47"/>
  <c r="B139" i="63"/>
  <c r="AE23" i="107"/>
  <c r="AD23" i="107" s="1"/>
  <c r="AE41" i="107"/>
  <c r="AD41" i="107" s="1"/>
  <c r="J39" i="107" s="1"/>
  <c r="R32" i="1"/>
  <c r="AE9" i="89"/>
  <c r="BD9" i="89"/>
  <c r="BD10" i="85"/>
  <c r="AE10" i="85"/>
  <c r="AE23" i="97"/>
  <c r="AD23" i="97" s="1"/>
  <c r="K21" i="97" s="1"/>
  <c r="AE32" i="97"/>
  <c r="AD32" i="97" s="1"/>
  <c r="AE51" i="97"/>
  <c r="AD51" i="97" s="1"/>
  <c r="O48" i="97" s="1"/>
  <c r="AE42" i="97"/>
  <c r="AD42" i="97" s="1"/>
  <c r="AE44" i="95"/>
  <c r="AD44" i="95" s="1"/>
  <c r="AE35" i="95"/>
  <c r="AD35" i="95" s="1"/>
  <c r="AE53" i="95"/>
  <c r="AD53" i="95" s="1"/>
  <c r="AE26" i="95"/>
  <c r="AD26" i="95" s="1"/>
  <c r="AP6" i="90"/>
  <c r="BL6" i="90"/>
  <c r="BT6" i="90"/>
  <c r="AQ6" i="90"/>
  <c r="AE44" i="8"/>
  <c r="AD44" i="8" s="1"/>
  <c r="AE35" i="8"/>
  <c r="AD35" i="8" s="1"/>
  <c r="AE26" i="8"/>
  <c r="AD26" i="8" s="1"/>
  <c r="AE53" i="8"/>
  <c r="AD53" i="8" s="1"/>
  <c r="AQ6" i="99"/>
  <c r="BT6" i="99"/>
  <c r="BL7" i="90"/>
  <c r="AP7" i="90"/>
  <c r="BT8" i="90"/>
  <c r="AQ8" i="90"/>
  <c r="AE10" i="9"/>
  <c r="BD10" i="9"/>
  <c r="AE31" i="105"/>
  <c r="AD31" i="105" s="1"/>
  <c r="G30" i="105" s="1"/>
  <c r="AE49" i="105"/>
  <c r="AD49" i="105" s="1"/>
  <c r="BD9" i="99"/>
  <c r="AE9" i="99"/>
  <c r="AE10" i="97"/>
  <c r="BD10" i="97"/>
  <c r="W48" i="1"/>
  <c r="V48" i="1"/>
  <c r="R53" i="1"/>
  <c r="BI53" i="1" s="1"/>
  <c r="AE40" i="90"/>
  <c r="AD40" i="90" s="1"/>
  <c r="AE49" i="90"/>
  <c r="AD49" i="90" s="1"/>
  <c r="F48" i="90" s="1"/>
  <c r="AE34" i="103"/>
  <c r="AD34" i="103" s="1"/>
  <c r="AE43" i="103"/>
  <c r="AD43" i="103" s="1"/>
  <c r="R39" i="103" s="1"/>
  <c r="AP8" i="94"/>
  <c r="AE25" i="8"/>
  <c r="AD25" i="8" s="1"/>
  <c r="R21" i="8" s="1"/>
  <c r="AE52" i="8"/>
  <c r="AD52" i="8" s="1"/>
  <c r="BL7" i="101"/>
  <c r="BD7" i="97"/>
  <c r="AE32" i="100"/>
  <c r="AD32" i="100" s="1"/>
  <c r="K30" i="100" s="1"/>
  <c r="K34" i="100" s="1"/>
  <c r="AE23" i="100"/>
  <c r="AD23" i="100" s="1"/>
  <c r="AE24" i="107"/>
  <c r="AD24" i="107" s="1"/>
  <c r="O21" i="107" s="1"/>
  <c r="AE33" i="107"/>
  <c r="AD33" i="107" s="1"/>
  <c r="AE32" i="103"/>
  <c r="AD32" i="103" s="1"/>
  <c r="K30" i="103" s="1"/>
  <c r="AE41" i="103"/>
  <c r="AD41" i="103" s="1"/>
  <c r="AE8" i="87"/>
  <c r="BL9" i="92"/>
  <c r="C13" i="61"/>
  <c r="A13" i="47"/>
  <c r="AR32" i="47"/>
  <c r="J48" i="100"/>
  <c r="K48" i="100"/>
  <c r="K51" i="100" s="1"/>
  <c r="BD7" i="87"/>
  <c r="AE7" i="87"/>
  <c r="AE41" i="87" s="1"/>
  <c r="AD41" i="87" s="1"/>
  <c r="BL8" i="10"/>
  <c r="AP8" i="10"/>
  <c r="BL8" i="107"/>
  <c r="AP8" i="107"/>
  <c r="AP9" i="101"/>
  <c r="BL9" i="101"/>
  <c r="BD6" i="97"/>
  <c r="AE6" i="97"/>
  <c r="AP7" i="95"/>
  <c r="BL7" i="95"/>
  <c r="E186" i="47"/>
  <c r="E146" i="47"/>
  <c r="B7" i="63"/>
  <c r="AE6" i="8"/>
  <c r="AE22" i="8" s="1"/>
  <c r="AD22" i="8" s="1"/>
  <c r="BD6" i="4"/>
  <c r="AE31" i="90"/>
  <c r="AD31" i="90" s="1"/>
  <c r="F30" i="90" s="1"/>
  <c r="AE50" i="103"/>
  <c r="AD50" i="103" s="1"/>
  <c r="BD6" i="105"/>
  <c r="AP7" i="86"/>
  <c r="AP6" i="104"/>
  <c r="AE33" i="97"/>
  <c r="AD33" i="97" s="1"/>
  <c r="R41" i="1"/>
  <c r="BA41" i="1" s="1"/>
  <c r="AE6" i="91"/>
  <c r="AE50" i="107"/>
  <c r="AD50" i="107" s="1"/>
  <c r="K48" i="107" s="1"/>
  <c r="S40" i="1"/>
  <c r="R40" i="1"/>
  <c r="BI40" i="1" s="1"/>
  <c r="AE43" i="8"/>
  <c r="AD43" i="8" s="1"/>
  <c r="AE51" i="107"/>
  <c r="AD51" i="107" s="1"/>
  <c r="O48" i="107" s="1"/>
  <c r="AE40" i="105"/>
  <c r="AD40" i="105" s="1"/>
  <c r="AE25" i="103"/>
  <c r="AD25" i="103" s="1"/>
  <c r="R21" i="103" s="1"/>
  <c r="BD6" i="5"/>
  <c r="BL7" i="85"/>
  <c r="AE7" i="88"/>
  <c r="AE33" i="100"/>
  <c r="AD33" i="100" s="1"/>
  <c r="AE24" i="100"/>
  <c r="AD24" i="100" s="1"/>
  <c r="O21" i="100" s="1"/>
  <c r="AE41" i="100"/>
  <c r="AD41" i="100" s="1"/>
  <c r="AP7" i="5"/>
  <c r="AQ8" i="94"/>
  <c r="BT8" i="94"/>
  <c r="BD7" i="91"/>
  <c r="AE7" i="91"/>
  <c r="AE23" i="4"/>
  <c r="AD23" i="4" s="1"/>
  <c r="AE41" i="4"/>
  <c r="AD41" i="4" s="1"/>
  <c r="K39" i="4" s="1"/>
  <c r="BD8" i="97"/>
  <c r="AE22" i="103"/>
  <c r="AD22" i="103" s="1"/>
  <c r="G21" i="103" s="1"/>
  <c r="AE40" i="103"/>
  <c r="AD40" i="103" s="1"/>
  <c r="AE52" i="107"/>
  <c r="AD52" i="107" s="1"/>
  <c r="S48" i="107" s="1"/>
  <c r="AE34" i="107"/>
  <c r="AD34" i="107" s="1"/>
  <c r="AE26" i="99"/>
  <c r="AD26" i="99" s="1"/>
  <c r="W21" i="99" s="1"/>
  <c r="AE53" i="99"/>
  <c r="AD53" i="99" s="1"/>
  <c r="AE35" i="103"/>
  <c r="AD35" i="103" s="1"/>
  <c r="W30" i="103" s="1"/>
  <c r="AE44" i="103"/>
  <c r="AD44" i="103" s="1"/>
  <c r="BD7" i="93"/>
  <c r="AR112" i="47"/>
  <c r="C9" i="61"/>
  <c r="A12" i="47"/>
  <c r="BL8" i="1"/>
  <c r="AP8" i="1"/>
  <c r="AE45" i="4"/>
  <c r="AD45" i="4" s="1"/>
  <c r="AE27" i="4"/>
  <c r="AD27" i="4" s="1"/>
  <c r="AE36" i="4"/>
  <c r="AD36" i="4" s="1"/>
  <c r="AE54" i="4"/>
  <c r="AD54" i="4" s="1"/>
  <c r="BL10" i="10"/>
  <c r="AP10" i="10"/>
  <c r="AE10" i="94"/>
  <c r="BD10" i="94"/>
  <c r="BD9" i="93"/>
  <c r="AE9" i="93"/>
  <c r="AP10" i="91"/>
  <c r="BL10" i="91"/>
  <c r="AQ6" i="4"/>
  <c r="BT6" i="4"/>
  <c r="AQ7" i="90"/>
  <c r="BT7" i="90"/>
  <c r="BL8" i="90"/>
  <c r="AP8" i="90"/>
  <c r="BT8" i="87"/>
  <c r="AQ8" i="87"/>
  <c r="BL7" i="100"/>
  <c r="AP7" i="100"/>
  <c r="AP9" i="99"/>
  <c r="BL9" i="99"/>
  <c r="W39" i="1"/>
  <c r="V39" i="1"/>
  <c r="BL9" i="103"/>
  <c r="G86" i="47"/>
  <c r="B86" i="47" s="1"/>
  <c r="D86" i="47" s="1"/>
  <c r="AA21" i="1"/>
  <c r="Z21" i="1"/>
  <c r="S36" i="1"/>
  <c r="S35" i="1"/>
  <c r="BI35" i="1" s="1"/>
  <c r="S34" i="1"/>
  <c r="AA30" i="1"/>
  <c r="AA31" i="1" s="1"/>
  <c r="Z30" i="1"/>
  <c r="BA53" i="1"/>
  <c r="J27" i="1"/>
  <c r="BG27" i="1" s="1"/>
  <c r="S22" i="1"/>
  <c r="AE23" i="91"/>
  <c r="AD23" i="91" s="1"/>
  <c r="K21" i="91" s="1"/>
  <c r="AE50" i="92"/>
  <c r="AD50" i="92" s="1"/>
  <c r="K22" i="1"/>
  <c r="BG22" i="1" s="1"/>
  <c r="G200" i="47"/>
  <c r="B200" i="47" s="1"/>
  <c r="D200" i="47" s="1"/>
  <c r="AE41" i="92"/>
  <c r="AD41" i="92" s="1"/>
  <c r="AE43" i="95"/>
  <c r="AD43" i="95" s="1"/>
  <c r="R39" i="95" s="1"/>
  <c r="AE32" i="92"/>
  <c r="AD32" i="92" s="1"/>
  <c r="J30" i="92" s="1"/>
  <c r="AE34" i="95"/>
  <c r="AD34" i="95" s="1"/>
  <c r="R22" i="1"/>
  <c r="BA22" i="1" s="1"/>
  <c r="Z39" i="9"/>
  <c r="AE25" i="95"/>
  <c r="AD25" i="95" s="1"/>
  <c r="S21" i="95" s="1"/>
  <c r="AE25" i="6"/>
  <c r="AD25" i="6" s="1"/>
  <c r="Z48" i="9"/>
  <c r="Z50" i="9" s="1"/>
  <c r="R35" i="1"/>
  <c r="AE51" i="8"/>
  <c r="AD51" i="8" s="1"/>
  <c r="R25" i="1"/>
  <c r="BA25" i="1" s="1"/>
  <c r="AE23" i="86"/>
  <c r="AD23" i="86" s="1"/>
  <c r="K21" i="86" s="1"/>
  <c r="AE49" i="87"/>
  <c r="AD49" i="87" s="1"/>
  <c r="G48" i="87" s="1"/>
  <c r="AE22" i="9"/>
  <c r="AD22" i="9" s="1"/>
  <c r="AE51" i="1"/>
  <c r="AD51" i="1" s="1"/>
  <c r="J51" i="1" s="1"/>
  <c r="AE24" i="1"/>
  <c r="AD24" i="1" s="1"/>
  <c r="R24" i="1" s="1"/>
  <c r="AE33" i="1"/>
  <c r="AD33" i="1" s="1"/>
  <c r="V33" i="1" s="1"/>
  <c r="AE42" i="1"/>
  <c r="AD42" i="1" s="1"/>
  <c r="BA52" i="1"/>
  <c r="BI52" i="1"/>
  <c r="Z48" i="1"/>
  <c r="Z49" i="1" s="1"/>
  <c r="AA48" i="1"/>
  <c r="S54" i="1"/>
  <c r="AE41" i="91"/>
  <c r="AD41" i="91" s="1"/>
  <c r="J39" i="91" s="1"/>
  <c r="AA21" i="9"/>
  <c r="AA23" i="9" s="1"/>
  <c r="AE52" i="6"/>
  <c r="AD52" i="6" s="1"/>
  <c r="Z52" i="6" s="1"/>
  <c r="AE41" i="97"/>
  <c r="AD41" i="97" s="1"/>
  <c r="AE33" i="8"/>
  <c r="AD33" i="8" s="1"/>
  <c r="R26" i="1"/>
  <c r="BI26" i="1" s="1"/>
  <c r="AE50" i="86"/>
  <c r="AD50" i="86" s="1"/>
  <c r="AE41" i="88"/>
  <c r="AD41" i="88" s="1"/>
  <c r="K39" i="88" s="1"/>
  <c r="AE40" i="87"/>
  <c r="AD40" i="87" s="1"/>
  <c r="F39" i="87" s="1"/>
  <c r="AE49" i="9"/>
  <c r="AD49" i="9" s="1"/>
  <c r="AA49" i="9" s="1"/>
  <c r="R54" i="1"/>
  <c r="R34" i="1"/>
  <c r="R36" i="1"/>
  <c r="Z39" i="1"/>
  <c r="Z40" i="1" s="1"/>
  <c r="AA39" i="1"/>
  <c r="K27" i="1"/>
  <c r="AY27" i="1" s="1"/>
  <c r="R23" i="1"/>
  <c r="BA23" i="1" s="1"/>
  <c r="J39" i="1"/>
  <c r="J43" i="1" s="1"/>
  <c r="S27" i="1"/>
  <c r="G13" i="47"/>
  <c r="B13" i="47" s="1"/>
  <c r="D13" i="47" s="1"/>
  <c r="S32" i="1"/>
  <c r="BI32" i="1" s="1"/>
  <c r="G139" i="47"/>
  <c r="B139" i="47" s="1"/>
  <c r="C139" i="47" s="1"/>
  <c r="AM139" i="47" s="1"/>
  <c r="G27" i="47"/>
  <c r="B27" i="47" s="1"/>
  <c r="D27" i="47" s="1"/>
  <c r="G181" i="47"/>
  <c r="B181" i="47" s="1"/>
  <c r="D181" i="47" s="1"/>
  <c r="G100" i="47"/>
  <c r="B100" i="47" s="1"/>
  <c r="D100" i="47" s="1"/>
  <c r="G30" i="47"/>
  <c r="B30" i="47" s="1"/>
  <c r="C30" i="47" s="1"/>
  <c r="AM30" i="47" s="1"/>
  <c r="G60" i="47"/>
  <c r="B60" i="47" s="1"/>
  <c r="D60" i="47" s="1"/>
  <c r="G195" i="47"/>
  <c r="B195" i="47" s="1"/>
  <c r="D195" i="47" s="1"/>
  <c r="G167" i="47"/>
  <c r="B167" i="47" s="1"/>
  <c r="D167" i="47" s="1"/>
  <c r="G14" i="47"/>
  <c r="B14" i="47" s="1"/>
  <c r="C14" i="47" s="1"/>
  <c r="AM14" i="47" s="1"/>
  <c r="G71" i="47"/>
  <c r="B71" i="47" s="1"/>
  <c r="D71" i="47" s="1"/>
  <c r="G180" i="47"/>
  <c r="B180" i="47" s="1"/>
  <c r="D180" i="47" s="1"/>
  <c r="G73" i="47"/>
  <c r="B73" i="47" s="1"/>
  <c r="D73" i="47" s="1"/>
  <c r="G127" i="47"/>
  <c r="B127" i="47" s="1"/>
  <c r="C127" i="47" s="1"/>
  <c r="AM127" i="47" s="1"/>
  <c r="G199" i="47"/>
  <c r="B199" i="47" s="1"/>
  <c r="D199" i="47" s="1"/>
  <c r="G32" i="47"/>
  <c r="B32" i="47" s="1"/>
  <c r="D32" i="47" s="1"/>
  <c r="G36" i="47"/>
  <c r="B36" i="47" s="1"/>
  <c r="D36" i="47" s="1"/>
  <c r="G150" i="47"/>
  <c r="B150" i="47" s="1"/>
  <c r="C150" i="47" s="1"/>
  <c r="AM150" i="47" s="1"/>
  <c r="AE32" i="98"/>
  <c r="AD32" i="98" s="1"/>
  <c r="AE50" i="98"/>
  <c r="AD50" i="98" s="1"/>
  <c r="AE23" i="98"/>
  <c r="AD23" i="98" s="1"/>
  <c r="AE41" i="98"/>
  <c r="AD41" i="98" s="1"/>
  <c r="AE41" i="106"/>
  <c r="AD41" i="106" s="1"/>
  <c r="AE50" i="106"/>
  <c r="AD50" i="106" s="1"/>
  <c r="AE32" i="106"/>
  <c r="AD32" i="106" s="1"/>
  <c r="AE23" i="106"/>
  <c r="AD23" i="106" s="1"/>
  <c r="V26" i="7"/>
  <c r="V25" i="7"/>
  <c r="V23" i="7"/>
  <c r="V27" i="7"/>
  <c r="V24" i="7"/>
  <c r="AA39" i="10"/>
  <c r="Z39" i="10"/>
  <c r="R39" i="86"/>
  <c r="S39" i="86"/>
  <c r="Z30" i="91"/>
  <c r="AA30" i="91"/>
  <c r="AA21" i="85"/>
  <c r="Z21" i="85"/>
  <c r="AA21" i="99"/>
  <c r="Z21" i="99"/>
  <c r="V30" i="89"/>
  <c r="W30" i="89"/>
  <c r="G21" i="6"/>
  <c r="F21" i="6"/>
  <c r="N48" i="96"/>
  <c r="O48" i="96"/>
  <c r="Z51" i="93"/>
  <c r="Z53" i="93"/>
  <c r="Z54" i="93"/>
  <c r="Z39" i="108"/>
  <c r="AA39" i="108"/>
  <c r="AA30" i="92"/>
  <c r="Z30" i="92"/>
  <c r="J39" i="92"/>
  <c r="K39" i="92"/>
  <c r="K21" i="99"/>
  <c r="J21" i="99"/>
  <c r="Z27" i="93"/>
  <c r="Z24" i="93"/>
  <c r="Z26" i="93"/>
  <c r="K30" i="8"/>
  <c r="J30" i="8"/>
  <c r="T43" i="117"/>
  <c r="AA43" i="117"/>
  <c r="R43" i="117"/>
  <c r="W43" i="117"/>
  <c r="Y43" i="117"/>
  <c r="R48" i="107"/>
  <c r="Z27" i="102"/>
  <c r="Z26" i="102"/>
  <c r="Z24" i="102"/>
  <c r="Z22" i="102"/>
  <c r="AE52" i="90"/>
  <c r="AD52" i="90" s="1"/>
  <c r="AE43" i="90"/>
  <c r="AD43" i="90" s="1"/>
  <c r="AE25" i="90"/>
  <c r="AD25" i="90" s="1"/>
  <c r="AE34" i="90"/>
  <c r="AD34" i="90" s="1"/>
  <c r="AE42" i="4"/>
  <c r="AD42" i="4" s="1"/>
  <c r="AE33" i="4"/>
  <c r="AD33" i="4" s="1"/>
  <c r="AE51" i="4"/>
  <c r="AD51" i="4" s="1"/>
  <c r="AE24" i="4"/>
  <c r="AD24" i="4" s="1"/>
  <c r="W39" i="105"/>
  <c r="V39" i="105"/>
  <c r="BA40" i="1"/>
  <c r="K39" i="9"/>
  <c r="J39" i="9"/>
  <c r="R39" i="100"/>
  <c r="S39" i="100"/>
  <c r="AE49" i="108"/>
  <c r="AD49" i="108" s="1"/>
  <c r="AE40" i="108"/>
  <c r="AD40" i="108" s="1"/>
  <c r="AE22" i="108"/>
  <c r="AD22" i="108" s="1"/>
  <c r="AE31" i="108"/>
  <c r="AD31" i="108" s="1"/>
  <c r="O48" i="102"/>
  <c r="N48" i="102"/>
  <c r="AE32" i="96"/>
  <c r="AD32" i="96" s="1"/>
  <c r="AE50" i="96"/>
  <c r="AD50" i="96" s="1"/>
  <c r="AE41" i="96"/>
  <c r="AD41" i="96" s="1"/>
  <c r="AE23" i="96"/>
  <c r="AD23" i="96" s="1"/>
  <c r="BC36" i="102"/>
  <c r="BK36" i="102"/>
  <c r="J30" i="97"/>
  <c r="K30" i="97"/>
  <c r="V54" i="7"/>
  <c r="V52" i="7"/>
  <c r="V51" i="7"/>
  <c r="V50" i="7"/>
  <c r="V53" i="7"/>
  <c r="AA52" i="9"/>
  <c r="AA50" i="9"/>
  <c r="AA54" i="9"/>
  <c r="S30" i="108"/>
  <c r="R30" i="108"/>
  <c r="AE49" i="91"/>
  <c r="AD49" i="91" s="1"/>
  <c r="AE31" i="91"/>
  <c r="AD31" i="91" s="1"/>
  <c r="AE22" i="91"/>
  <c r="AD22" i="91" s="1"/>
  <c r="AE40" i="91"/>
  <c r="AD40" i="91" s="1"/>
  <c r="K30" i="7"/>
  <c r="J30" i="7"/>
  <c r="N30" i="8"/>
  <c r="O30" i="8"/>
  <c r="AA39" i="99"/>
  <c r="Z39" i="99"/>
  <c r="R39" i="92"/>
  <c r="S39" i="92"/>
  <c r="G39" i="107"/>
  <c r="F39" i="107"/>
  <c r="V44" i="101"/>
  <c r="V42" i="101"/>
  <c r="V45" i="101"/>
  <c r="G48" i="98"/>
  <c r="F48" i="98"/>
  <c r="AE52" i="101"/>
  <c r="AD52" i="101" s="1"/>
  <c r="W52" i="101" s="1"/>
  <c r="AE34" i="101"/>
  <c r="AD34" i="101" s="1"/>
  <c r="AE43" i="101"/>
  <c r="AD43" i="101" s="1"/>
  <c r="W43" i="101" s="1"/>
  <c r="AE25" i="101"/>
  <c r="AD25" i="101" s="1"/>
  <c r="W39" i="87"/>
  <c r="V39" i="87"/>
  <c r="Z27" i="6"/>
  <c r="Z22" i="6"/>
  <c r="Z26" i="6"/>
  <c r="Z25" i="6"/>
  <c r="R53" i="117"/>
  <c r="Y53" i="117"/>
  <c r="T53" i="117"/>
  <c r="W53" i="117"/>
  <c r="AA53" i="117"/>
  <c r="S30" i="86"/>
  <c r="R30" i="86"/>
  <c r="O30" i="90"/>
  <c r="N30" i="90"/>
  <c r="W39" i="86"/>
  <c r="V39" i="86"/>
  <c r="AY22" i="1"/>
  <c r="R21" i="108"/>
  <c r="S21" i="108"/>
  <c r="N39" i="100"/>
  <c r="O39" i="100"/>
  <c r="Z39" i="98"/>
  <c r="AA39" i="98"/>
  <c r="K30" i="4"/>
  <c r="J30" i="4"/>
  <c r="V30" i="10"/>
  <c r="W30" i="10"/>
  <c r="V21" i="105"/>
  <c r="W21" i="105"/>
  <c r="Z49" i="6"/>
  <c r="Z53" i="6"/>
  <c r="Z54" i="6"/>
  <c r="S21" i="9"/>
  <c r="R21" i="9"/>
  <c r="O21" i="94"/>
  <c r="N21" i="94"/>
  <c r="Z30" i="107"/>
  <c r="AA30" i="107"/>
  <c r="O39" i="8"/>
  <c r="N39" i="8"/>
  <c r="K21" i="9"/>
  <c r="J21" i="9"/>
  <c r="S48" i="88"/>
  <c r="R48" i="88"/>
  <c r="F30" i="1"/>
  <c r="G30" i="1"/>
  <c r="Z31" i="1"/>
  <c r="S31" i="1"/>
  <c r="R31" i="1"/>
  <c r="R21" i="105"/>
  <c r="S21" i="105"/>
  <c r="O39" i="91"/>
  <c r="N39" i="91"/>
  <c r="G21" i="105"/>
  <c r="F21" i="105"/>
  <c r="F21" i="87"/>
  <c r="G21" i="87"/>
  <c r="O21" i="96"/>
  <c r="N21" i="96"/>
  <c r="AE25" i="87"/>
  <c r="AD25" i="87" s="1"/>
  <c r="AE52" i="87"/>
  <c r="AD52" i="87" s="1"/>
  <c r="AE34" i="87"/>
  <c r="AD34" i="87" s="1"/>
  <c r="AE43" i="87"/>
  <c r="AD43" i="87" s="1"/>
  <c r="Z43" i="9"/>
  <c r="Z36" i="6"/>
  <c r="Z31" i="6"/>
  <c r="Z34" i="6"/>
  <c r="Z35" i="6"/>
  <c r="W42" i="101"/>
  <c r="W45" i="101"/>
  <c r="W44" i="101"/>
  <c r="AE49" i="8"/>
  <c r="AD49" i="8" s="1"/>
  <c r="AE31" i="8"/>
  <c r="AD31" i="8" s="1"/>
  <c r="V21" i="102"/>
  <c r="W21" i="102"/>
  <c r="J21" i="92"/>
  <c r="K21" i="92"/>
  <c r="W30" i="96"/>
  <c r="V30" i="96"/>
  <c r="G39" i="98"/>
  <c r="F39" i="98"/>
  <c r="N21" i="101"/>
  <c r="O21" i="101"/>
  <c r="J30" i="103"/>
  <c r="F21" i="103"/>
  <c r="AE32" i="108"/>
  <c r="AD32" i="108" s="1"/>
  <c r="AE23" i="108"/>
  <c r="AD23" i="108" s="1"/>
  <c r="AE50" i="108"/>
  <c r="AD50" i="108" s="1"/>
  <c r="AE41" i="108"/>
  <c r="AD41" i="108" s="1"/>
  <c r="N48" i="85"/>
  <c r="O48" i="85"/>
  <c r="J34" i="1"/>
  <c r="J33" i="1"/>
  <c r="J36" i="1"/>
  <c r="J35" i="1"/>
  <c r="J32" i="1"/>
  <c r="J31" i="1"/>
  <c r="Z30" i="88"/>
  <c r="AA30" i="88"/>
  <c r="AA27" i="9"/>
  <c r="W21" i="87"/>
  <c r="V21" i="87"/>
  <c r="AA26" i="6"/>
  <c r="AA25" i="6"/>
  <c r="AA22" i="6"/>
  <c r="AA27" i="6"/>
  <c r="AA35" i="117"/>
  <c r="T35" i="117"/>
  <c r="Y35" i="117"/>
  <c r="W35" i="117"/>
  <c r="R35" i="117"/>
  <c r="S39" i="95"/>
  <c r="AA48" i="105"/>
  <c r="Z48" i="105"/>
  <c r="W24" i="101"/>
  <c r="W27" i="101"/>
  <c r="W26" i="101"/>
  <c r="K39" i="104"/>
  <c r="J39" i="104"/>
  <c r="AE53" i="106"/>
  <c r="AD53" i="106" s="1"/>
  <c r="AE35" i="106"/>
  <c r="AD35" i="106" s="1"/>
  <c r="AE26" i="106"/>
  <c r="AD26" i="106" s="1"/>
  <c r="AE44" i="106"/>
  <c r="AD44" i="106" s="1"/>
  <c r="AA48" i="7"/>
  <c r="Z48" i="7"/>
  <c r="V48" i="86"/>
  <c r="W48" i="86"/>
  <c r="K33" i="100"/>
  <c r="K32" i="100"/>
  <c r="AE22" i="106"/>
  <c r="AD22" i="106" s="1"/>
  <c r="AE31" i="106"/>
  <c r="AD31" i="106" s="1"/>
  <c r="AE49" i="106"/>
  <c r="AD49" i="106" s="1"/>
  <c r="AE40" i="106"/>
  <c r="AD40" i="106" s="1"/>
  <c r="AY25" i="1"/>
  <c r="BG25" i="1"/>
  <c r="Z48" i="103"/>
  <c r="AA48" i="103"/>
  <c r="R48" i="108"/>
  <c r="S48" i="108"/>
  <c r="AE25" i="102"/>
  <c r="AD25" i="102" s="1"/>
  <c r="Z25" i="102" s="1"/>
  <c r="AE43" i="102"/>
  <c r="AD43" i="102" s="1"/>
  <c r="AE52" i="102"/>
  <c r="AD52" i="102" s="1"/>
  <c r="AE34" i="102"/>
  <c r="AD34" i="102" s="1"/>
  <c r="R48" i="94"/>
  <c r="S48" i="94"/>
  <c r="AE50" i="101"/>
  <c r="AD50" i="101" s="1"/>
  <c r="AE32" i="101"/>
  <c r="AD32" i="101" s="1"/>
  <c r="V32" i="101" s="1"/>
  <c r="AE41" i="101"/>
  <c r="AD41" i="101" s="1"/>
  <c r="V41" i="101" s="1"/>
  <c r="AE23" i="101"/>
  <c r="AD23" i="101" s="1"/>
  <c r="S39" i="97"/>
  <c r="R39" i="97"/>
  <c r="W36" i="1"/>
  <c r="W32" i="1"/>
  <c r="W31" i="1"/>
  <c r="W34" i="1"/>
  <c r="W35" i="1"/>
  <c r="R21" i="107"/>
  <c r="S21" i="107"/>
  <c r="V30" i="93"/>
  <c r="W30" i="93"/>
  <c r="AA21" i="96"/>
  <c r="Z21" i="96"/>
  <c r="O30" i="100"/>
  <c r="N30" i="100"/>
  <c r="Z30" i="98"/>
  <c r="AA30" i="98"/>
  <c r="Z48" i="97"/>
  <c r="AA48" i="97"/>
  <c r="J39" i="4"/>
  <c r="V48" i="10"/>
  <c r="W48" i="10"/>
  <c r="AE22" i="99"/>
  <c r="AD22" i="99" s="1"/>
  <c r="AE40" i="99"/>
  <c r="AD40" i="99" s="1"/>
  <c r="AE49" i="99"/>
  <c r="AD49" i="99" s="1"/>
  <c r="AE31" i="99"/>
  <c r="AD31" i="99" s="1"/>
  <c r="BA43" i="1"/>
  <c r="BI43" i="1"/>
  <c r="AE25" i="98"/>
  <c r="AD25" i="98" s="1"/>
  <c r="AE34" i="98"/>
  <c r="AD34" i="98" s="1"/>
  <c r="AE43" i="98"/>
  <c r="AD43" i="98" s="1"/>
  <c r="AE52" i="98"/>
  <c r="AD52" i="98" s="1"/>
  <c r="AA54" i="6"/>
  <c r="AA49" i="6"/>
  <c r="AA53" i="6"/>
  <c r="AA52" i="6"/>
  <c r="S30" i="9"/>
  <c r="R30" i="9"/>
  <c r="AA21" i="100"/>
  <c r="Z21" i="100"/>
  <c r="S48" i="96"/>
  <c r="R48" i="96"/>
  <c r="O39" i="94"/>
  <c r="N39" i="94"/>
  <c r="J21" i="105"/>
  <c r="K21" i="105"/>
  <c r="N21" i="8"/>
  <c r="O21" i="8"/>
  <c r="W30" i="91"/>
  <c r="V30" i="91"/>
  <c r="K21" i="107"/>
  <c r="J21" i="107"/>
  <c r="J30" i="9"/>
  <c r="K30" i="9"/>
  <c r="N30" i="7"/>
  <c r="O30" i="7"/>
  <c r="S39" i="88"/>
  <c r="R39" i="88"/>
  <c r="J39" i="86"/>
  <c r="K39" i="86"/>
  <c r="G21" i="1"/>
  <c r="F21" i="1"/>
  <c r="R30" i="92"/>
  <c r="S30" i="92"/>
  <c r="S39" i="105"/>
  <c r="R39" i="105"/>
  <c r="O21" i="91"/>
  <c r="N21" i="91"/>
  <c r="G48" i="105"/>
  <c r="F48" i="105"/>
  <c r="G30" i="89"/>
  <c r="F30" i="89"/>
  <c r="G30" i="87"/>
  <c r="F30" i="87"/>
  <c r="R39" i="7"/>
  <c r="S39" i="7"/>
  <c r="V39" i="92"/>
  <c r="W39" i="92"/>
  <c r="J30" i="94"/>
  <c r="K30" i="94"/>
  <c r="V30" i="98"/>
  <c r="W30" i="98"/>
  <c r="O30" i="93"/>
  <c r="N30" i="93"/>
  <c r="G103" i="47"/>
  <c r="B103" i="47" s="1"/>
  <c r="D103" i="47" s="1"/>
  <c r="V21" i="99"/>
  <c r="Z30" i="94"/>
  <c r="AA30" i="94"/>
  <c r="G48" i="90"/>
  <c r="O30" i="102"/>
  <c r="N30" i="102"/>
  <c r="K48" i="99"/>
  <c r="J48" i="99"/>
  <c r="AA54" i="102"/>
  <c r="AA51" i="102"/>
  <c r="AA53" i="102"/>
  <c r="AE44" i="100"/>
  <c r="AD44" i="100" s="1"/>
  <c r="AE26" i="100"/>
  <c r="AD26" i="100" s="1"/>
  <c r="AE35" i="100"/>
  <c r="AD35" i="100" s="1"/>
  <c r="AE53" i="100"/>
  <c r="AD53" i="100" s="1"/>
  <c r="AA48" i="5"/>
  <c r="Z48" i="5"/>
  <c r="O21" i="117"/>
  <c r="R24" i="117"/>
  <c r="Y24" i="117"/>
  <c r="T24" i="117"/>
  <c r="AA24" i="117"/>
  <c r="W24" i="117"/>
  <c r="N21" i="117"/>
  <c r="J39" i="90"/>
  <c r="K39" i="90"/>
  <c r="AA30" i="103"/>
  <c r="Z30" i="103"/>
  <c r="W39" i="4"/>
  <c r="V39" i="4"/>
  <c r="N30" i="108"/>
  <c r="O30" i="108"/>
  <c r="W48" i="105"/>
  <c r="V48" i="105"/>
  <c r="BI41" i="1"/>
  <c r="Z30" i="87"/>
  <c r="AA30" i="87"/>
  <c r="V30" i="5"/>
  <c r="W30" i="5"/>
  <c r="R21" i="5"/>
  <c r="S21" i="5"/>
  <c r="O30" i="104"/>
  <c r="N30" i="104"/>
  <c r="J48" i="7"/>
  <c r="K48" i="7"/>
  <c r="W27" i="117"/>
  <c r="R27" i="117"/>
  <c r="AA27" i="117"/>
  <c r="Y27" i="117"/>
  <c r="T27" i="117"/>
  <c r="Z39" i="101"/>
  <c r="AA39" i="101"/>
  <c r="G21" i="88"/>
  <c r="F21" i="88"/>
  <c r="W34" i="101"/>
  <c r="W33" i="101"/>
  <c r="W36" i="101"/>
  <c r="W35" i="101"/>
  <c r="R39" i="85"/>
  <c r="S39" i="85"/>
  <c r="O48" i="88"/>
  <c r="N48" i="88"/>
  <c r="S48" i="8"/>
  <c r="R48" i="8"/>
  <c r="V30" i="108"/>
  <c r="W30" i="108"/>
  <c r="O48" i="10"/>
  <c r="N48" i="10"/>
  <c r="S39" i="103"/>
  <c r="J21" i="85"/>
  <c r="K21" i="85"/>
  <c r="F21" i="9"/>
  <c r="G21" i="9"/>
  <c r="W48" i="102"/>
  <c r="V48" i="102"/>
  <c r="AA21" i="94"/>
  <c r="Z21" i="94"/>
  <c r="Z54" i="102"/>
  <c r="Z51" i="102"/>
  <c r="Z53" i="102"/>
  <c r="Z49" i="102"/>
  <c r="Z21" i="90"/>
  <c r="AA21" i="90"/>
  <c r="W30" i="88"/>
  <c r="V30" i="88"/>
  <c r="AA21" i="106"/>
  <c r="Z21" i="106"/>
  <c r="J48" i="97"/>
  <c r="K48" i="97"/>
  <c r="AA39" i="91"/>
  <c r="Z39" i="91"/>
  <c r="N39" i="108"/>
  <c r="O39" i="108"/>
  <c r="W39" i="5"/>
  <c r="V39" i="5"/>
  <c r="AA43" i="104"/>
  <c r="AA45" i="104"/>
  <c r="AA42" i="104"/>
  <c r="AA41" i="104"/>
  <c r="BI22" i="1"/>
  <c r="W39" i="89"/>
  <c r="V39" i="89"/>
  <c r="S48" i="92"/>
  <c r="R48" i="92"/>
  <c r="F48" i="89"/>
  <c r="G48" i="89"/>
  <c r="R21" i="7"/>
  <c r="S21" i="7"/>
  <c r="G21" i="107"/>
  <c r="F21" i="107"/>
  <c r="Z21" i="88"/>
  <c r="AA21" i="88"/>
  <c r="W39" i="88"/>
  <c r="V39" i="88"/>
  <c r="Z48" i="10"/>
  <c r="AA48" i="10"/>
  <c r="S48" i="86"/>
  <c r="R48" i="86"/>
  <c r="AA36" i="104"/>
  <c r="AA32" i="104"/>
  <c r="AA33" i="104"/>
  <c r="AA34" i="104"/>
  <c r="AA27" i="104"/>
  <c r="AA25" i="104"/>
  <c r="AA23" i="104"/>
  <c r="AA24" i="104"/>
  <c r="AA39" i="105"/>
  <c r="Z39" i="105"/>
  <c r="O48" i="90"/>
  <c r="N48" i="90"/>
  <c r="W52" i="117"/>
  <c r="AA52" i="117"/>
  <c r="T52" i="117"/>
  <c r="R52" i="117"/>
  <c r="Y52" i="117"/>
  <c r="J48" i="90"/>
  <c r="K48" i="90"/>
  <c r="AE32" i="87"/>
  <c r="AD32" i="87" s="1"/>
  <c r="AE50" i="87"/>
  <c r="AD50" i="87" s="1"/>
  <c r="BI50" i="1"/>
  <c r="BA50" i="1"/>
  <c r="AE49" i="100"/>
  <c r="AD49" i="100" s="1"/>
  <c r="AE40" i="100"/>
  <c r="AD40" i="100" s="1"/>
  <c r="AE31" i="100"/>
  <c r="AD31" i="100" s="1"/>
  <c r="K31" i="100" s="1"/>
  <c r="AE22" i="100"/>
  <c r="AD22" i="100" s="1"/>
  <c r="Z45" i="104"/>
  <c r="Z43" i="104"/>
  <c r="Z41" i="104"/>
  <c r="Z42" i="104"/>
  <c r="J21" i="86"/>
  <c r="F21" i="89"/>
  <c r="G21" i="89"/>
  <c r="O30" i="96"/>
  <c r="N30" i="96"/>
  <c r="AE22" i="10"/>
  <c r="AD22" i="10" s="1"/>
  <c r="AE31" i="10"/>
  <c r="AD31" i="10" s="1"/>
  <c r="AE40" i="10"/>
  <c r="AD40" i="10" s="1"/>
  <c r="AE49" i="10"/>
  <c r="AD49" i="10" s="1"/>
  <c r="W39" i="96"/>
  <c r="V39" i="96"/>
  <c r="AE50" i="93"/>
  <c r="AD50" i="93" s="1"/>
  <c r="AE41" i="93"/>
  <c r="AD41" i="93" s="1"/>
  <c r="AE32" i="93"/>
  <c r="AD32" i="93" s="1"/>
  <c r="Z32" i="93" s="1"/>
  <c r="AE23" i="93"/>
  <c r="AD23" i="93" s="1"/>
  <c r="Z23" i="93" s="1"/>
  <c r="O21" i="85"/>
  <c r="N21" i="85"/>
  <c r="AA48" i="88"/>
  <c r="Z48" i="88"/>
  <c r="AE42" i="5"/>
  <c r="AD42" i="5" s="1"/>
  <c r="AE33" i="5"/>
  <c r="AD33" i="5" s="1"/>
  <c r="AE51" i="5"/>
  <c r="AD51" i="5" s="1"/>
  <c r="AE24" i="5"/>
  <c r="AD24" i="5" s="1"/>
  <c r="AA30" i="105"/>
  <c r="Z30" i="105"/>
  <c r="T34" i="117"/>
  <c r="W34" i="117"/>
  <c r="AA34" i="117"/>
  <c r="R34" i="117"/>
  <c r="Y34" i="117"/>
  <c r="R30" i="107"/>
  <c r="S30" i="107"/>
  <c r="W48" i="93"/>
  <c r="V48" i="93"/>
  <c r="AE49" i="101"/>
  <c r="AD49" i="101" s="1"/>
  <c r="AE40" i="101"/>
  <c r="AD40" i="101" s="1"/>
  <c r="W40" i="101" s="1"/>
  <c r="AE31" i="101"/>
  <c r="AD31" i="101" s="1"/>
  <c r="AE22" i="101"/>
  <c r="AD22" i="101" s="1"/>
  <c r="W22" i="101" s="1"/>
  <c r="G39" i="9"/>
  <c r="F39" i="9"/>
  <c r="J42" i="1"/>
  <c r="J41" i="1"/>
  <c r="J45" i="1"/>
  <c r="AA40" i="9"/>
  <c r="AA41" i="9"/>
  <c r="AA43" i="9"/>
  <c r="AA45" i="9"/>
  <c r="AA35" i="6"/>
  <c r="AA36" i="6"/>
  <c r="AA31" i="6"/>
  <c r="AA34" i="6"/>
  <c r="Z21" i="108"/>
  <c r="AA21" i="108"/>
  <c r="R21" i="104"/>
  <c r="S21" i="104"/>
  <c r="AE42" i="98"/>
  <c r="AD42" i="98" s="1"/>
  <c r="AE33" i="98"/>
  <c r="AD33" i="98" s="1"/>
  <c r="AE24" i="98"/>
  <c r="AD24" i="98" s="1"/>
  <c r="AE51" i="98"/>
  <c r="AD51" i="98" s="1"/>
  <c r="V48" i="96"/>
  <c r="W48" i="96"/>
  <c r="AE33" i="6"/>
  <c r="AD33" i="6" s="1"/>
  <c r="AA33" i="6" s="1"/>
  <c r="AE51" i="6"/>
  <c r="AD51" i="6" s="1"/>
  <c r="Z51" i="6" s="1"/>
  <c r="AE24" i="6"/>
  <c r="AD24" i="6" s="1"/>
  <c r="AA24" i="6" s="1"/>
  <c r="AE42" i="6"/>
  <c r="AD42" i="6" s="1"/>
  <c r="G21" i="98"/>
  <c r="F21" i="98"/>
  <c r="O48" i="101"/>
  <c r="N48" i="101"/>
  <c r="AE41" i="6"/>
  <c r="AD41" i="6" s="1"/>
  <c r="AA41" i="6" s="1"/>
  <c r="AE23" i="6"/>
  <c r="AD23" i="6" s="1"/>
  <c r="Z23" i="6" s="1"/>
  <c r="AE50" i="6"/>
  <c r="AD50" i="6" s="1"/>
  <c r="AA50" i="6" s="1"/>
  <c r="AE32" i="6"/>
  <c r="AD32" i="6" s="1"/>
  <c r="Z32" i="6" s="1"/>
  <c r="AE22" i="92"/>
  <c r="AD22" i="92" s="1"/>
  <c r="AE49" i="92"/>
  <c r="AD49" i="92" s="1"/>
  <c r="AE40" i="92"/>
  <c r="AD40" i="92" s="1"/>
  <c r="AE31" i="92"/>
  <c r="AD31" i="92" s="1"/>
  <c r="K21" i="103"/>
  <c r="J21" i="103"/>
  <c r="F48" i="103"/>
  <c r="G48" i="103"/>
  <c r="AE24" i="89"/>
  <c r="AD24" i="89" s="1"/>
  <c r="AE42" i="89"/>
  <c r="AD42" i="89" s="1"/>
  <c r="AE33" i="89"/>
  <c r="AD33" i="89" s="1"/>
  <c r="AE51" i="89"/>
  <c r="AD51" i="89" s="1"/>
  <c r="AE52" i="91"/>
  <c r="AD52" i="91" s="1"/>
  <c r="AE34" i="91"/>
  <c r="AD34" i="91" s="1"/>
  <c r="AE43" i="91"/>
  <c r="AD43" i="91" s="1"/>
  <c r="AE25" i="91"/>
  <c r="AD25" i="91" s="1"/>
  <c r="N39" i="85"/>
  <c r="O39" i="85"/>
  <c r="Z39" i="88"/>
  <c r="AA39" i="88"/>
  <c r="Z22" i="9"/>
  <c r="Z27" i="9"/>
  <c r="Z23" i="9"/>
  <c r="Z25" i="9"/>
  <c r="W30" i="87"/>
  <c r="V30" i="87"/>
  <c r="AA48" i="90"/>
  <c r="Z48" i="90"/>
  <c r="V48" i="6"/>
  <c r="W48" i="6"/>
  <c r="S30" i="95"/>
  <c r="R30" i="95"/>
  <c r="Z30" i="106"/>
  <c r="AA30" i="106"/>
  <c r="AA21" i="105"/>
  <c r="Z21" i="105"/>
  <c r="AA30" i="89"/>
  <c r="Z30" i="89"/>
  <c r="J30" i="104"/>
  <c r="K30" i="104"/>
  <c r="Z39" i="7"/>
  <c r="AA39" i="7"/>
  <c r="V30" i="86"/>
  <c r="W30" i="86"/>
  <c r="K53" i="1"/>
  <c r="K50" i="1"/>
  <c r="K54" i="1"/>
  <c r="K52" i="1"/>
  <c r="K49" i="1"/>
  <c r="K51" i="1"/>
  <c r="Z39" i="103"/>
  <c r="AA39" i="103"/>
  <c r="AA21" i="86"/>
  <c r="Z21" i="86"/>
  <c r="S39" i="108"/>
  <c r="R39" i="108"/>
  <c r="AE44" i="107"/>
  <c r="AD44" i="107" s="1"/>
  <c r="AE35" i="107"/>
  <c r="AD35" i="107" s="1"/>
  <c r="AE26" i="107"/>
  <c r="AD26" i="107" s="1"/>
  <c r="AE53" i="107"/>
  <c r="AD53" i="107" s="1"/>
  <c r="S21" i="94"/>
  <c r="R21" i="94"/>
  <c r="Z39" i="85"/>
  <c r="AA39" i="85"/>
  <c r="W21" i="93"/>
  <c r="V21" i="93"/>
  <c r="Z30" i="96"/>
  <c r="AA30" i="96"/>
  <c r="N48" i="100"/>
  <c r="O48" i="100"/>
  <c r="Z48" i="98"/>
  <c r="AA48" i="98"/>
  <c r="Z30" i="97"/>
  <c r="AA30" i="97"/>
  <c r="K48" i="4"/>
  <c r="J48" i="4"/>
  <c r="W21" i="10"/>
  <c r="V21" i="10"/>
  <c r="AE24" i="9"/>
  <c r="AD24" i="9" s="1"/>
  <c r="AE33" i="9"/>
  <c r="AD33" i="9" s="1"/>
  <c r="Z33" i="9" s="1"/>
  <c r="AE42" i="9"/>
  <c r="AD42" i="9" s="1"/>
  <c r="AA42" i="9" s="1"/>
  <c r="AE51" i="9"/>
  <c r="AD51" i="9" s="1"/>
  <c r="BI44" i="1"/>
  <c r="BA44" i="1"/>
  <c r="AA48" i="87"/>
  <c r="Z48" i="87"/>
  <c r="K50" i="100"/>
  <c r="K52" i="100"/>
  <c r="R48" i="9"/>
  <c r="S48" i="9"/>
  <c r="N48" i="104"/>
  <c r="O48" i="104"/>
  <c r="Z39" i="100"/>
  <c r="AA39" i="100"/>
  <c r="R21" i="96"/>
  <c r="S21" i="96"/>
  <c r="AE51" i="106"/>
  <c r="AD51" i="106" s="1"/>
  <c r="AE33" i="106"/>
  <c r="AD33" i="106" s="1"/>
  <c r="AE24" i="106"/>
  <c r="AD24" i="106" s="1"/>
  <c r="AE42" i="106"/>
  <c r="AD42" i="106" s="1"/>
  <c r="O30" i="94"/>
  <c r="N30" i="94"/>
  <c r="AE32" i="117"/>
  <c r="AD32" i="117" s="1"/>
  <c r="AE23" i="117"/>
  <c r="AD23" i="117" s="1"/>
  <c r="AE50" i="117"/>
  <c r="AD50" i="117" s="1"/>
  <c r="AE41" i="117"/>
  <c r="AD41" i="117" s="1"/>
  <c r="K30" i="105"/>
  <c r="J30" i="105"/>
  <c r="V48" i="91"/>
  <c r="W48" i="91"/>
  <c r="Z31" i="9"/>
  <c r="Z34" i="9"/>
  <c r="Z36" i="9"/>
  <c r="Z32" i="9"/>
  <c r="J30" i="107"/>
  <c r="K30" i="107"/>
  <c r="N21" i="7"/>
  <c r="O21" i="7"/>
  <c r="S21" i="88"/>
  <c r="R21" i="88"/>
  <c r="K30" i="86"/>
  <c r="J30" i="86"/>
  <c r="O39" i="103"/>
  <c r="N39" i="103"/>
  <c r="O21" i="88"/>
  <c r="N21" i="88"/>
  <c r="F30" i="6"/>
  <c r="G30" i="6"/>
  <c r="R39" i="8"/>
  <c r="S39" i="8"/>
  <c r="N48" i="107"/>
  <c r="W39" i="108"/>
  <c r="V39" i="108"/>
  <c r="N21" i="10"/>
  <c r="O21" i="10"/>
  <c r="S21" i="103"/>
  <c r="K39" i="85"/>
  <c r="J39" i="85"/>
  <c r="W30" i="92"/>
  <c r="V30" i="92"/>
  <c r="J39" i="94"/>
  <c r="K39" i="94"/>
  <c r="W39" i="98"/>
  <c r="V39" i="98"/>
  <c r="N48" i="93"/>
  <c r="O48" i="93"/>
  <c r="Z33" i="102"/>
  <c r="G125" i="47"/>
  <c r="B125" i="47" s="1"/>
  <c r="D125" i="47" s="1"/>
  <c r="G108" i="47"/>
  <c r="B108" i="47" s="1"/>
  <c r="D108" i="47" s="1"/>
  <c r="G106" i="47"/>
  <c r="B106" i="47" s="1"/>
  <c r="D106" i="47" s="1"/>
  <c r="G75" i="47"/>
  <c r="B75" i="47" s="1"/>
  <c r="D75" i="47" s="1"/>
  <c r="V40" i="1"/>
  <c r="J48" i="92"/>
  <c r="K48" i="92"/>
  <c r="AA24" i="93"/>
  <c r="AA26" i="93"/>
  <c r="AA27" i="93"/>
  <c r="AA23" i="93"/>
  <c r="K21" i="8"/>
  <c r="J21" i="8"/>
  <c r="R39" i="6"/>
  <c r="S39" i="6"/>
  <c r="W25" i="117"/>
  <c r="Y25" i="117"/>
  <c r="AA25" i="117"/>
  <c r="T25" i="117"/>
  <c r="R25" i="117"/>
  <c r="O39" i="97"/>
  <c r="N39" i="97"/>
  <c r="AA21" i="95"/>
  <c r="Z21" i="95"/>
  <c r="AA21" i="107"/>
  <c r="Z21" i="107"/>
  <c r="V30" i="90"/>
  <c r="W30" i="90"/>
  <c r="AE24" i="105"/>
  <c r="AD24" i="105" s="1"/>
  <c r="AE51" i="105"/>
  <c r="AD51" i="105" s="1"/>
  <c r="AE33" i="105"/>
  <c r="AD33" i="105" s="1"/>
  <c r="AE42" i="105"/>
  <c r="AD42" i="105" s="1"/>
  <c r="O21" i="103"/>
  <c r="N21" i="103"/>
  <c r="O30" i="107"/>
  <c r="N30" i="107"/>
  <c r="F48" i="107"/>
  <c r="G48" i="107"/>
  <c r="W39" i="99"/>
  <c r="V39" i="99"/>
  <c r="AE40" i="95"/>
  <c r="AD40" i="95" s="1"/>
  <c r="AE49" i="95"/>
  <c r="AD49" i="95" s="1"/>
  <c r="AE22" i="95"/>
  <c r="AD22" i="95" s="1"/>
  <c r="AE31" i="95"/>
  <c r="AD31" i="95" s="1"/>
  <c r="V21" i="103"/>
  <c r="W21" i="103"/>
  <c r="G30" i="90"/>
  <c r="O39" i="102"/>
  <c r="N39" i="102"/>
  <c r="AE49" i="104"/>
  <c r="AD49" i="104" s="1"/>
  <c r="AE31" i="104"/>
  <c r="AD31" i="104" s="1"/>
  <c r="AA31" i="104" s="1"/>
  <c r="AE40" i="104"/>
  <c r="AD40" i="104" s="1"/>
  <c r="AA40" i="104" s="1"/>
  <c r="AE22" i="104"/>
  <c r="AD22" i="104" s="1"/>
  <c r="AA22" i="104" s="1"/>
  <c r="V51" i="101"/>
  <c r="V50" i="101"/>
  <c r="V53" i="101"/>
  <c r="V52" i="101"/>
  <c r="V54" i="101"/>
  <c r="V49" i="101"/>
  <c r="Z48" i="89"/>
  <c r="AA48" i="89"/>
  <c r="AA21" i="5"/>
  <c r="Z21" i="5"/>
  <c r="W42" i="117"/>
  <c r="T42" i="117"/>
  <c r="Y42" i="117"/>
  <c r="O39" i="117"/>
  <c r="N39" i="117"/>
  <c r="R42" i="117"/>
  <c r="AA42" i="117"/>
  <c r="AA39" i="8"/>
  <c r="Z39" i="8"/>
  <c r="K21" i="90"/>
  <c r="J21" i="90"/>
  <c r="W54" i="7"/>
  <c r="W51" i="7"/>
  <c r="W53" i="7"/>
  <c r="W52" i="7"/>
  <c r="W50" i="7"/>
  <c r="Z52" i="9"/>
  <c r="Z49" i="9"/>
  <c r="W48" i="4"/>
  <c r="V48" i="4"/>
  <c r="N30" i="97"/>
  <c r="O30" i="97"/>
  <c r="J39" i="7"/>
  <c r="K39" i="7"/>
  <c r="W45" i="117"/>
  <c r="Y45" i="117"/>
  <c r="T45" i="117"/>
  <c r="AA45" i="117"/>
  <c r="R45" i="117"/>
  <c r="Z30" i="95"/>
  <c r="AA30" i="95"/>
  <c r="Z21" i="101"/>
  <c r="AA21" i="101"/>
  <c r="AA39" i="107"/>
  <c r="Z39" i="107"/>
  <c r="V39" i="90"/>
  <c r="W39" i="90"/>
  <c r="N39" i="96"/>
  <c r="O39" i="96"/>
  <c r="V30" i="102"/>
  <c r="W30" i="102"/>
  <c r="AE49" i="4"/>
  <c r="AD49" i="4" s="1"/>
  <c r="AE31" i="4"/>
  <c r="AD31" i="4" s="1"/>
  <c r="AE22" i="4"/>
  <c r="AD22" i="4" s="1"/>
  <c r="AE40" i="4"/>
  <c r="AD40" i="4" s="1"/>
  <c r="AE49" i="85"/>
  <c r="AD49" i="85" s="1"/>
  <c r="AE40" i="85"/>
  <c r="AD40" i="85" s="1"/>
  <c r="AE22" i="85"/>
  <c r="AD22" i="85" s="1"/>
  <c r="AE31" i="85"/>
  <c r="AD31" i="85" s="1"/>
  <c r="J30" i="99"/>
  <c r="K30" i="99"/>
  <c r="W53" i="101"/>
  <c r="W51" i="101"/>
  <c r="W50" i="101"/>
  <c r="W54" i="101"/>
  <c r="W49" i="101"/>
  <c r="Y26" i="117"/>
  <c r="T26" i="117"/>
  <c r="R26" i="117"/>
  <c r="AA26" i="117"/>
  <c r="W26" i="117"/>
  <c r="N48" i="108"/>
  <c r="O48" i="108"/>
  <c r="AE40" i="93"/>
  <c r="AD40" i="93" s="1"/>
  <c r="AE49" i="93"/>
  <c r="AD49" i="93" s="1"/>
  <c r="AE31" i="93"/>
  <c r="AD31" i="93" s="1"/>
  <c r="Z31" i="93" s="1"/>
  <c r="AE22" i="93"/>
  <c r="AD22" i="93" s="1"/>
  <c r="AA22" i="93" s="1"/>
  <c r="W30" i="105"/>
  <c r="V30" i="105"/>
  <c r="S39" i="5"/>
  <c r="R39" i="5"/>
  <c r="R54" i="117"/>
  <c r="W54" i="117"/>
  <c r="Y54" i="117"/>
  <c r="T54" i="117"/>
  <c r="AA54" i="117"/>
  <c r="J48" i="9"/>
  <c r="K48" i="9"/>
  <c r="G39" i="1"/>
  <c r="F39" i="1"/>
  <c r="AA40" i="1"/>
  <c r="S21" i="100"/>
  <c r="R21" i="100"/>
  <c r="AE24" i="99"/>
  <c r="AD24" i="99" s="1"/>
  <c r="AE42" i="99"/>
  <c r="AD42" i="99" s="1"/>
  <c r="AE51" i="99"/>
  <c r="AD51" i="99" s="1"/>
  <c r="AE33" i="99"/>
  <c r="AD33" i="99" s="1"/>
  <c r="V39" i="102"/>
  <c r="W39" i="102"/>
  <c r="S48" i="97"/>
  <c r="R48" i="97"/>
  <c r="AE31" i="86"/>
  <c r="AD31" i="86" s="1"/>
  <c r="AE49" i="86"/>
  <c r="AD49" i="86" s="1"/>
  <c r="AE40" i="86"/>
  <c r="AD40" i="86" s="1"/>
  <c r="AE22" i="86"/>
  <c r="AD22" i="86" s="1"/>
  <c r="BA45" i="1"/>
  <c r="BI45" i="1"/>
  <c r="J21" i="7"/>
  <c r="K21" i="7"/>
  <c r="S30" i="96"/>
  <c r="R30" i="96"/>
  <c r="V21" i="90"/>
  <c r="W21" i="90"/>
  <c r="J21" i="91"/>
  <c r="BA26" i="1"/>
  <c r="J48" i="107"/>
  <c r="O48" i="7"/>
  <c r="N48" i="7"/>
  <c r="K48" i="86"/>
  <c r="J48" i="86"/>
  <c r="R21" i="92"/>
  <c r="S21" i="92"/>
  <c r="G39" i="89"/>
  <c r="F39" i="89"/>
  <c r="S30" i="7"/>
  <c r="R30" i="7"/>
  <c r="R30" i="100"/>
  <c r="S30" i="100"/>
  <c r="W45" i="7"/>
  <c r="W41" i="7"/>
  <c r="W44" i="7"/>
  <c r="W43" i="7"/>
  <c r="W42" i="7"/>
  <c r="AA30" i="108"/>
  <c r="Z30" i="108"/>
  <c r="Z48" i="92"/>
  <c r="AA48" i="92"/>
  <c r="R30" i="104"/>
  <c r="S30" i="104"/>
  <c r="W21" i="96"/>
  <c r="V21" i="96"/>
  <c r="F30" i="98"/>
  <c r="G30" i="98"/>
  <c r="O30" i="101"/>
  <c r="N30" i="101"/>
  <c r="Z48" i="94"/>
  <c r="AA48" i="94"/>
  <c r="V30" i="103"/>
  <c r="G39" i="90"/>
  <c r="F39" i="90"/>
  <c r="J39" i="103"/>
  <c r="K39" i="103"/>
  <c r="F39" i="103"/>
  <c r="G39" i="103"/>
  <c r="N30" i="85"/>
  <c r="O30" i="85"/>
  <c r="Z39" i="90"/>
  <c r="AA39" i="90"/>
  <c r="W39" i="6"/>
  <c r="V39" i="6"/>
  <c r="R21" i="95"/>
  <c r="Z48" i="106"/>
  <c r="AA48" i="106"/>
  <c r="J39" i="8"/>
  <c r="K39" i="8"/>
  <c r="S21" i="6"/>
  <c r="R21" i="6"/>
  <c r="W24" i="1"/>
  <c r="W22" i="1"/>
  <c r="W26" i="1"/>
  <c r="W25" i="1"/>
  <c r="W23" i="1"/>
  <c r="W27" i="1"/>
  <c r="AA39" i="89"/>
  <c r="Z39" i="89"/>
  <c r="Z30" i="5"/>
  <c r="AA30" i="5"/>
  <c r="Z54" i="104"/>
  <c r="Z50" i="104"/>
  <c r="Z52" i="104"/>
  <c r="Z51" i="104"/>
  <c r="AA33" i="117"/>
  <c r="O30" i="117"/>
  <c r="T33" i="117"/>
  <c r="R33" i="117"/>
  <c r="N30" i="117"/>
  <c r="W33" i="117"/>
  <c r="Y33" i="117"/>
  <c r="AA21" i="7"/>
  <c r="Z21" i="7"/>
  <c r="Z48" i="8"/>
  <c r="AA48" i="8"/>
  <c r="W21" i="86"/>
  <c r="V21" i="86"/>
  <c r="AE22" i="5"/>
  <c r="AD22" i="5" s="1"/>
  <c r="AE49" i="5"/>
  <c r="AD49" i="5" s="1"/>
  <c r="AE40" i="5"/>
  <c r="AD40" i="5" s="1"/>
  <c r="AE31" i="5"/>
  <c r="AD31" i="5" s="1"/>
  <c r="BG26" i="1"/>
  <c r="AY26" i="1"/>
  <c r="J53" i="1"/>
  <c r="J52" i="1"/>
  <c r="J50" i="1"/>
  <c r="J49" i="1"/>
  <c r="J54" i="1"/>
  <c r="Z21" i="103"/>
  <c r="AA21" i="103"/>
  <c r="Z39" i="86"/>
  <c r="AA39" i="86"/>
  <c r="AA43" i="6"/>
  <c r="AA44" i="6"/>
  <c r="AA40" i="6"/>
  <c r="AA45" i="6"/>
  <c r="V30" i="4"/>
  <c r="W30" i="4"/>
  <c r="R30" i="94"/>
  <c r="S30" i="94"/>
  <c r="AA48" i="91"/>
  <c r="Z48" i="91"/>
  <c r="Z48" i="85"/>
  <c r="AA48" i="85"/>
  <c r="BA35" i="1"/>
  <c r="V39" i="93"/>
  <c r="W39" i="93"/>
  <c r="Z44" i="93"/>
  <c r="AA44" i="93"/>
  <c r="Z39" i="96"/>
  <c r="AA39" i="96"/>
  <c r="N21" i="100"/>
  <c r="Z21" i="98"/>
  <c r="AA21" i="98"/>
  <c r="AA21" i="97"/>
  <c r="Z21" i="97"/>
  <c r="AE50" i="95"/>
  <c r="AD50" i="95" s="1"/>
  <c r="AE23" i="95"/>
  <c r="AD23" i="95" s="1"/>
  <c r="AE41" i="95"/>
  <c r="AD41" i="95" s="1"/>
  <c r="AE32" i="95"/>
  <c r="AD32" i="95" s="1"/>
  <c r="Z33" i="93"/>
  <c r="Z35" i="93"/>
  <c r="Z36" i="93"/>
  <c r="W39" i="10"/>
  <c r="V39" i="10"/>
  <c r="N48" i="97"/>
  <c r="AE32" i="89"/>
  <c r="AD32" i="89" s="1"/>
  <c r="AE50" i="89"/>
  <c r="AD50" i="89" s="1"/>
  <c r="AE23" i="89"/>
  <c r="AD23" i="89" s="1"/>
  <c r="AE41" i="89"/>
  <c r="AD41" i="89" s="1"/>
  <c r="V35" i="7"/>
  <c r="V34" i="7"/>
  <c r="V32" i="7"/>
  <c r="V36" i="7"/>
  <c r="V33" i="7"/>
  <c r="AE49" i="94"/>
  <c r="AD49" i="94" s="1"/>
  <c r="AE22" i="94"/>
  <c r="AD22" i="94" s="1"/>
  <c r="AE31" i="94"/>
  <c r="AD31" i="94" s="1"/>
  <c r="AE40" i="94"/>
  <c r="AD40" i="94" s="1"/>
  <c r="Z21" i="87"/>
  <c r="AA21" i="87"/>
  <c r="J50" i="100"/>
  <c r="J52" i="100"/>
  <c r="J51" i="100"/>
  <c r="J54" i="100"/>
  <c r="S39" i="9"/>
  <c r="R39" i="9"/>
  <c r="N21" i="104"/>
  <c r="O21" i="104"/>
  <c r="AA48" i="100"/>
  <c r="Z48" i="100"/>
  <c r="S39" i="96"/>
  <c r="R39" i="96"/>
  <c r="N48" i="94"/>
  <c r="O48" i="94"/>
  <c r="AA48" i="95"/>
  <c r="Z48" i="95"/>
  <c r="J39" i="105"/>
  <c r="K39" i="105"/>
  <c r="AE22" i="117"/>
  <c r="AD22" i="117" s="1"/>
  <c r="AE31" i="117"/>
  <c r="AD31" i="117" s="1"/>
  <c r="AE40" i="117"/>
  <c r="AD40" i="117" s="1"/>
  <c r="AE49" i="117"/>
  <c r="AD49" i="117" s="1"/>
  <c r="W21" i="91"/>
  <c r="V21" i="91"/>
  <c r="AA36" i="9"/>
  <c r="AA31" i="9"/>
  <c r="AA32" i="9"/>
  <c r="AA34" i="9"/>
  <c r="AA33" i="9"/>
  <c r="K39" i="107"/>
  <c r="N39" i="7"/>
  <c r="O39" i="7"/>
  <c r="R30" i="88"/>
  <c r="S30" i="88"/>
  <c r="V21" i="89"/>
  <c r="W21" i="89"/>
  <c r="O48" i="103"/>
  <c r="N48" i="103"/>
  <c r="N30" i="88"/>
  <c r="O30" i="88"/>
  <c r="F39" i="6"/>
  <c r="G39" i="6"/>
  <c r="S21" i="8"/>
  <c r="N21" i="107"/>
  <c r="W48" i="108"/>
  <c r="V48" i="108"/>
  <c r="N39" i="10"/>
  <c r="O39" i="10"/>
  <c r="S30" i="103"/>
  <c r="R30" i="103"/>
  <c r="J48" i="85"/>
  <c r="K48" i="85"/>
  <c r="W21" i="92"/>
  <c r="V21" i="92"/>
  <c r="K21" i="94"/>
  <c r="J21" i="94"/>
  <c r="W21" i="98"/>
  <c r="V21" i="98"/>
  <c r="O21" i="93"/>
  <c r="N21" i="93"/>
  <c r="G97" i="47"/>
  <c r="B97" i="47" s="1"/>
  <c r="G116" i="47"/>
  <c r="B116" i="47" s="1"/>
  <c r="D116" i="47" s="1"/>
  <c r="G77" i="47"/>
  <c r="B77" i="47" s="1"/>
  <c r="G162" i="47"/>
  <c r="B162" i="47" s="1"/>
  <c r="AA35" i="102"/>
  <c r="BC35" i="102" s="1"/>
  <c r="AA51" i="93"/>
  <c r="AA50" i="93"/>
  <c r="AA53" i="93"/>
  <c r="AA49" i="93"/>
  <c r="AA54" i="93"/>
  <c r="Z48" i="108"/>
  <c r="AA48" i="108"/>
  <c r="Z39" i="92"/>
  <c r="AA39" i="92"/>
  <c r="R39" i="104"/>
  <c r="S39" i="104"/>
  <c r="AE50" i="102"/>
  <c r="AD50" i="102" s="1"/>
  <c r="AA50" i="102" s="1"/>
  <c r="AE41" i="102"/>
  <c r="AD41" i="102" s="1"/>
  <c r="AA41" i="102" s="1"/>
  <c r="AE32" i="102"/>
  <c r="AD32" i="102" s="1"/>
  <c r="AE23" i="102"/>
  <c r="AD23" i="102" s="1"/>
  <c r="V39" i="103"/>
  <c r="W39" i="103"/>
  <c r="V48" i="88"/>
  <c r="W48" i="88"/>
  <c r="W21" i="6"/>
  <c r="V21" i="6"/>
  <c r="O21" i="90"/>
  <c r="N21" i="90"/>
  <c r="AA30" i="8"/>
  <c r="Z30" i="8"/>
  <c r="J21" i="97"/>
  <c r="AY23" i="1"/>
  <c r="BG23" i="1"/>
  <c r="Z42" i="102"/>
  <c r="Z45" i="102"/>
  <c r="Z44" i="102"/>
  <c r="Z30" i="86"/>
  <c r="AA30" i="86"/>
  <c r="AE42" i="92"/>
  <c r="AD42" i="92" s="1"/>
  <c r="AE51" i="92"/>
  <c r="AD51" i="92" s="1"/>
  <c r="AE33" i="92"/>
  <c r="AD33" i="92" s="1"/>
  <c r="AE24" i="92"/>
  <c r="AD24" i="92" s="1"/>
  <c r="AE52" i="106"/>
  <c r="AD52" i="106" s="1"/>
  <c r="AE34" i="106"/>
  <c r="AD34" i="106" s="1"/>
  <c r="AE43" i="106"/>
  <c r="AD43" i="106" s="1"/>
  <c r="AE25" i="106"/>
  <c r="AD25" i="106" s="1"/>
  <c r="S48" i="100"/>
  <c r="R48" i="100"/>
  <c r="T44" i="117"/>
  <c r="Y44" i="117"/>
  <c r="W44" i="117"/>
  <c r="AA44" i="117"/>
  <c r="R44" i="117"/>
  <c r="AA30" i="10"/>
  <c r="Z30" i="10"/>
  <c r="R21" i="86"/>
  <c r="S21" i="86"/>
  <c r="R30" i="6"/>
  <c r="S30" i="6"/>
  <c r="O39" i="90"/>
  <c r="N39" i="90"/>
  <c r="R21" i="97"/>
  <c r="S21" i="97"/>
  <c r="R48" i="5"/>
  <c r="S48" i="5"/>
  <c r="F39" i="88"/>
  <c r="G39" i="88"/>
  <c r="O48" i="8"/>
  <c r="AA48" i="99"/>
  <c r="Z48" i="99"/>
  <c r="R30" i="85"/>
  <c r="S30" i="85"/>
  <c r="F48" i="1"/>
  <c r="S49" i="1"/>
  <c r="G48" i="1"/>
  <c r="V49" i="1"/>
  <c r="AA49" i="1"/>
  <c r="R49" i="1"/>
  <c r="R48" i="105"/>
  <c r="S48" i="105"/>
  <c r="N48" i="91"/>
  <c r="O48" i="91"/>
  <c r="G39" i="105"/>
  <c r="F39" i="105"/>
  <c r="F48" i="87"/>
  <c r="F48" i="9"/>
  <c r="K42" i="1"/>
  <c r="K44" i="1"/>
  <c r="K41" i="1"/>
  <c r="K43" i="1"/>
  <c r="K40" i="1"/>
  <c r="K45" i="1"/>
  <c r="AE31" i="96"/>
  <c r="AD31" i="96" s="1"/>
  <c r="AE49" i="96"/>
  <c r="AD49" i="96" s="1"/>
  <c r="AE22" i="96"/>
  <c r="AD22" i="96" s="1"/>
  <c r="AE40" i="96"/>
  <c r="AD40" i="96" s="1"/>
  <c r="K30" i="92"/>
  <c r="V48" i="99"/>
  <c r="W48" i="99"/>
  <c r="V48" i="87"/>
  <c r="W48" i="87"/>
  <c r="K48" i="104"/>
  <c r="J48" i="104"/>
  <c r="R30" i="97"/>
  <c r="S30" i="97"/>
  <c r="R39" i="107"/>
  <c r="S39" i="107"/>
  <c r="AE25" i="10"/>
  <c r="AD25" i="10" s="1"/>
  <c r="AE43" i="10"/>
  <c r="AD43" i="10" s="1"/>
  <c r="AE34" i="10"/>
  <c r="AD34" i="10" s="1"/>
  <c r="AE52" i="10"/>
  <c r="AD52" i="10" s="1"/>
  <c r="AA26" i="102"/>
  <c r="AA27" i="102"/>
  <c r="AA24" i="102"/>
  <c r="K21" i="4"/>
  <c r="J21" i="4"/>
  <c r="AE33" i="86"/>
  <c r="AD33" i="86" s="1"/>
  <c r="AE51" i="86"/>
  <c r="AD51" i="86" s="1"/>
  <c r="AE42" i="86"/>
  <c r="AD42" i="86" s="1"/>
  <c r="AE24" i="86"/>
  <c r="AD24" i="86" s="1"/>
  <c r="W48" i="5"/>
  <c r="V48" i="5"/>
  <c r="AA48" i="101"/>
  <c r="Z48" i="101"/>
  <c r="Z48" i="107"/>
  <c r="AA48" i="107"/>
  <c r="G48" i="88"/>
  <c r="F48" i="88"/>
  <c r="R48" i="85"/>
  <c r="S48" i="85"/>
  <c r="S30" i="105"/>
  <c r="R30" i="105"/>
  <c r="O30" i="91"/>
  <c r="N30" i="91"/>
  <c r="F30" i="105"/>
  <c r="S48" i="7"/>
  <c r="R48" i="7"/>
  <c r="F30" i="9"/>
  <c r="G30" i="9"/>
  <c r="N39" i="101"/>
  <c r="O39" i="101"/>
  <c r="N21" i="102"/>
  <c r="O21" i="102"/>
  <c r="AE34" i="99"/>
  <c r="AD34" i="99" s="1"/>
  <c r="AE43" i="99"/>
  <c r="AD43" i="99" s="1"/>
  <c r="AE25" i="99"/>
  <c r="AD25" i="99" s="1"/>
  <c r="AE52" i="99"/>
  <c r="AD52" i="99" s="1"/>
  <c r="K35" i="1"/>
  <c r="K32" i="1"/>
  <c r="K31" i="1"/>
  <c r="K36" i="1"/>
  <c r="K34" i="1"/>
  <c r="Z21" i="10"/>
  <c r="AA21" i="10"/>
  <c r="Z34" i="104"/>
  <c r="Z32" i="104"/>
  <c r="Z33" i="104"/>
  <c r="Z36" i="104"/>
  <c r="Z24" i="104"/>
  <c r="Z23" i="104"/>
  <c r="Z25" i="104"/>
  <c r="Z27" i="104"/>
  <c r="V24" i="101"/>
  <c r="V27" i="101"/>
  <c r="V26" i="101"/>
  <c r="J21" i="104"/>
  <c r="K21" i="104"/>
  <c r="Z30" i="7"/>
  <c r="AA30" i="7"/>
  <c r="G30" i="107"/>
  <c r="F30" i="107"/>
  <c r="V45" i="7"/>
  <c r="V44" i="7"/>
  <c r="V41" i="7"/>
  <c r="V43" i="7"/>
  <c r="V40" i="7"/>
  <c r="V42" i="7"/>
  <c r="AE41" i="5"/>
  <c r="AD41" i="5" s="1"/>
  <c r="AE32" i="5"/>
  <c r="AD32" i="5" s="1"/>
  <c r="AE23" i="5"/>
  <c r="AD23" i="5" s="1"/>
  <c r="AE50" i="5"/>
  <c r="AD50" i="5" s="1"/>
  <c r="Z21" i="92"/>
  <c r="AA21" i="92"/>
  <c r="S48" i="104"/>
  <c r="R48" i="104"/>
  <c r="W30" i="99"/>
  <c r="V30" i="99"/>
  <c r="AE51" i="95"/>
  <c r="AD51" i="95" s="1"/>
  <c r="AE33" i="95"/>
  <c r="AD33" i="95" s="1"/>
  <c r="AE24" i="95"/>
  <c r="AD24" i="95" s="1"/>
  <c r="AE42" i="95"/>
  <c r="AD42" i="95" s="1"/>
  <c r="Z39" i="94"/>
  <c r="AA39" i="94"/>
  <c r="W48" i="103"/>
  <c r="V48" i="103"/>
  <c r="F21" i="90"/>
  <c r="G21" i="90"/>
  <c r="K48" i="103"/>
  <c r="J48" i="103"/>
  <c r="G30" i="103"/>
  <c r="F30" i="103"/>
  <c r="K39" i="99"/>
  <c r="J39" i="99"/>
  <c r="BA32" i="1"/>
  <c r="W26" i="7"/>
  <c r="W25" i="7"/>
  <c r="W24" i="7"/>
  <c r="W23" i="7"/>
  <c r="W27" i="7"/>
  <c r="AA30" i="90"/>
  <c r="Z30" i="90"/>
  <c r="W21" i="88"/>
  <c r="V21" i="88"/>
  <c r="V30" i="6"/>
  <c r="W30" i="6"/>
  <c r="R48" i="95"/>
  <c r="S48" i="95"/>
  <c r="Z39" i="106"/>
  <c r="AA39" i="106"/>
  <c r="K48" i="8"/>
  <c r="J48" i="8"/>
  <c r="R48" i="6"/>
  <c r="V22" i="1"/>
  <c r="V27" i="1"/>
  <c r="V25" i="1"/>
  <c r="V23" i="1"/>
  <c r="V26" i="1"/>
  <c r="V24" i="1"/>
  <c r="Z21" i="89"/>
  <c r="AA21" i="89"/>
  <c r="Z39" i="5"/>
  <c r="AA39" i="5"/>
  <c r="AA52" i="104"/>
  <c r="AA51" i="104"/>
  <c r="AA54" i="104"/>
  <c r="AA50" i="104"/>
  <c r="Y51" i="117"/>
  <c r="N48" i="117"/>
  <c r="T51" i="117"/>
  <c r="AA51" i="117"/>
  <c r="O48" i="117"/>
  <c r="R51" i="117"/>
  <c r="W51" i="117"/>
  <c r="Z21" i="8"/>
  <c r="AA21" i="8"/>
  <c r="K30" i="90"/>
  <c r="J30" i="90"/>
  <c r="J39" i="97"/>
  <c r="K39" i="97"/>
  <c r="AE26" i="104"/>
  <c r="AD26" i="104" s="1"/>
  <c r="AE53" i="104"/>
  <c r="AD53" i="104" s="1"/>
  <c r="AA53" i="104" s="1"/>
  <c r="AE44" i="104"/>
  <c r="AD44" i="104" s="1"/>
  <c r="Z44" i="104" s="1"/>
  <c r="AE35" i="104"/>
  <c r="AD35" i="104" s="1"/>
  <c r="AA35" i="104" s="1"/>
  <c r="AA45" i="102"/>
  <c r="AA42" i="102"/>
  <c r="AA44" i="102"/>
  <c r="AA48" i="86"/>
  <c r="Z48" i="86"/>
  <c r="Z41" i="6"/>
  <c r="Z43" i="6"/>
  <c r="Z40" i="6"/>
  <c r="Z42" i="6"/>
  <c r="Z44" i="6"/>
  <c r="Z45" i="6"/>
  <c r="V21" i="4"/>
  <c r="W21" i="4"/>
  <c r="S39" i="94"/>
  <c r="R39" i="94"/>
  <c r="Z21" i="91"/>
  <c r="AA21" i="91"/>
  <c r="AA30" i="85"/>
  <c r="Z30" i="85"/>
  <c r="V32" i="1"/>
  <c r="V34" i="1"/>
  <c r="V35" i="1"/>
  <c r="V31" i="1"/>
  <c r="V36" i="1"/>
  <c r="Z48" i="96"/>
  <c r="AA48" i="96"/>
  <c r="Z39" i="97"/>
  <c r="AA39" i="97"/>
  <c r="AA33" i="93"/>
  <c r="AA35" i="93"/>
  <c r="AA36" i="93"/>
  <c r="O21" i="97"/>
  <c r="N21" i="97"/>
  <c r="N21" i="108"/>
  <c r="O21" i="108"/>
  <c r="AE49" i="102"/>
  <c r="AD49" i="102" s="1"/>
  <c r="AE40" i="102"/>
  <c r="AD40" i="102" s="1"/>
  <c r="AA40" i="102" s="1"/>
  <c r="AE22" i="102"/>
  <c r="AD22" i="102" s="1"/>
  <c r="AA22" i="102" s="1"/>
  <c r="AE31" i="102"/>
  <c r="AD31" i="102" s="1"/>
  <c r="AE50" i="10"/>
  <c r="AD50" i="10" s="1"/>
  <c r="AE23" i="10"/>
  <c r="AD23" i="10" s="1"/>
  <c r="AE41" i="10"/>
  <c r="AD41" i="10" s="1"/>
  <c r="AE32" i="10"/>
  <c r="AD32" i="10" s="1"/>
  <c r="AE22" i="7"/>
  <c r="AD22" i="7" s="1"/>
  <c r="V22" i="7" s="1"/>
  <c r="AE49" i="7"/>
  <c r="AD49" i="7" s="1"/>
  <c r="AE40" i="7"/>
  <c r="AD40" i="7" s="1"/>
  <c r="W40" i="7" s="1"/>
  <c r="AE31" i="7"/>
  <c r="AD31" i="7" s="1"/>
  <c r="V31" i="7" s="1"/>
  <c r="W35" i="7"/>
  <c r="W32" i="7"/>
  <c r="W33" i="7"/>
  <c r="W34" i="7"/>
  <c r="W36" i="7"/>
  <c r="Z39" i="87"/>
  <c r="AA39" i="87"/>
  <c r="W21" i="5"/>
  <c r="V21" i="5"/>
  <c r="R30" i="5"/>
  <c r="S30" i="5"/>
  <c r="O39" i="104"/>
  <c r="N39" i="104"/>
  <c r="AA30" i="100"/>
  <c r="Z30" i="100"/>
  <c r="W36" i="117"/>
  <c r="AA36" i="117"/>
  <c r="R36" i="117"/>
  <c r="Y36" i="117"/>
  <c r="T36" i="117"/>
  <c r="Z39" i="95"/>
  <c r="AA39" i="95"/>
  <c r="AA30" i="101"/>
  <c r="Z30" i="101"/>
  <c r="K48" i="105"/>
  <c r="J48" i="105"/>
  <c r="V48" i="90"/>
  <c r="W48" i="90"/>
  <c r="F30" i="88"/>
  <c r="G30" i="88"/>
  <c r="AE25" i="4"/>
  <c r="AD25" i="4" s="1"/>
  <c r="AE43" i="4"/>
  <c r="AD43" i="4" s="1"/>
  <c r="AE52" i="4"/>
  <c r="AD52" i="4" s="1"/>
  <c r="AE34" i="4"/>
  <c r="AD34" i="4" s="1"/>
  <c r="V39" i="91"/>
  <c r="W39" i="91"/>
  <c r="BA27" i="1"/>
  <c r="BI27" i="1"/>
  <c r="AA30" i="99"/>
  <c r="Z30" i="99"/>
  <c r="V31" i="101"/>
  <c r="V34" i="101"/>
  <c r="V35" i="101"/>
  <c r="V36" i="101"/>
  <c r="V33" i="101"/>
  <c r="S21" i="85"/>
  <c r="R21" i="85"/>
  <c r="W48" i="89"/>
  <c r="V48" i="89"/>
  <c r="O30" i="103"/>
  <c r="N30" i="103"/>
  <c r="O39" i="88"/>
  <c r="N39" i="88"/>
  <c r="F48" i="6"/>
  <c r="G48" i="6"/>
  <c r="R30" i="8"/>
  <c r="S30" i="8"/>
  <c r="N39" i="107"/>
  <c r="O39" i="107"/>
  <c r="V21" i="108"/>
  <c r="W21" i="108"/>
  <c r="N30" i="10"/>
  <c r="O30" i="10"/>
  <c r="S48" i="103"/>
  <c r="R48" i="103"/>
  <c r="K30" i="85"/>
  <c r="J30" i="85"/>
  <c r="W48" i="92"/>
  <c r="V48" i="92"/>
  <c r="K48" i="94"/>
  <c r="J48" i="94"/>
  <c r="V48" i="98"/>
  <c r="W48" i="98"/>
  <c r="O39" i="93"/>
  <c r="N39" i="93"/>
  <c r="AA42" i="93"/>
  <c r="Z42" i="93"/>
  <c r="G72" i="47"/>
  <c r="B72" i="47" s="1"/>
  <c r="D72" i="47" s="1"/>
  <c r="G166" i="47"/>
  <c r="B166" i="47" s="1"/>
  <c r="G137" i="47"/>
  <c r="B137" i="47" s="1"/>
  <c r="G105" i="47"/>
  <c r="B105" i="47" s="1"/>
  <c r="G70" i="47"/>
  <c r="B70" i="47" s="1"/>
  <c r="G51" i="47"/>
  <c r="B51" i="47" s="1"/>
  <c r="G52" i="47"/>
  <c r="B52" i="47" s="1"/>
  <c r="G11" i="47"/>
  <c r="B11" i="47" s="1"/>
  <c r="G173" i="47"/>
  <c r="B173" i="47" s="1"/>
  <c r="G90" i="47"/>
  <c r="B90" i="47" s="1"/>
  <c r="G22" i="47"/>
  <c r="B22" i="47" s="1"/>
  <c r="G87" i="47"/>
  <c r="B87" i="47" s="1"/>
  <c r="G35" i="47"/>
  <c r="B35" i="47" s="1"/>
  <c r="G78" i="47"/>
  <c r="B78" i="47" s="1"/>
  <c r="G59" i="47"/>
  <c r="B59" i="47" s="1"/>
  <c r="G81" i="47"/>
  <c r="B81" i="47" s="1"/>
  <c r="G58" i="47"/>
  <c r="B58" i="47" s="1"/>
  <c r="G62" i="47"/>
  <c r="B62" i="47" s="1"/>
  <c r="G141" i="47"/>
  <c r="B141" i="47" s="1"/>
  <c r="G174" i="47"/>
  <c r="B174" i="47" s="1"/>
  <c r="G160" i="47"/>
  <c r="B160" i="47" s="1"/>
  <c r="G169" i="47"/>
  <c r="B169" i="47" s="1"/>
  <c r="G198" i="47"/>
  <c r="B198" i="47" s="1"/>
  <c r="G114" i="47"/>
  <c r="B114" i="47" s="1"/>
  <c r="G187" i="47"/>
  <c r="B187" i="47" s="1"/>
  <c r="G28" i="47"/>
  <c r="B28" i="47" s="1"/>
  <c r="C23" i="47"/>
  <c r="AM23" i="47" s="1"/>
  <c r="D23" i="47"/>
  <c r="G45" i="47"/>
  <c r="B45" i="47" s="1"/>
  <c r="G69" i="47"/>
  <c r="B69" i="47" s="1"/>
  <c r="G18" i="47"/>
  <c r="B18" i="47" s="1"/>
  <c r="G196" i="47"/>
  <c r="B196" i="47" s="1"/>
  <c r="G182" i="47"/>
  <c r="B182" i="47" s="1"/>
  <c r="G157" i="47"/>
  <c r="B157" i="47" s="1"/>
  <c r="G163" i="47"/>
  <c r="B163" i="47" s="1"/>
  <c r="G19" i="47"/>
  <c r="B19" i="47" s="1"/>
  <c r="G188" i="47"/>
  <c r="B188" i="47" s="1"/>
  <c r="G40" i="47"/>
  <c r="B40" i="47" s="1"/>
  <c r="G66" i="47"/>
  <c r="B66" i="47" s="1"/>
  <c r="G63" i="47"/>
  <c r="B63" i="47" s="1"/>
  <c r="G124" i="47"/>
  <c r="B124" i="47" s="1"/>
  <c r="G107" i="47"/>
  <c r="B107" i="47" s="1"/>
  <c r="G175" i="47"/>
  <c r="B175" i="47" s="1"/>
  <c r="G99" i="47"/>
  <c r="B99" i="47" s="1"/>
  <c r="G129" i="47"/>
  <c r="B129" i="47" s="1"/>
  <c r="G24" i="47"/>
  <c r="B24" i="47" s="1"/>
  <c r="G68" i="47"/>
  <c r="B68" i="47" s="1"/>
  <c r="G130" i="47"/>
  <c r="B130" i="47" s="1"/>
  <c r="G38" i="47"/>
  <c r="B38" i="47" s="1"/>
  <c r="G135" i="47"/>
  <c r="B135" i="47" s="1"/>
  <c r="G85" i="47"/>
  <c r="B85" i="47" s="1"/>
  <c r="G176" i="47"/>
  <c r="B176" i="47" s="1"/>
  <c r="G96" i="47"/>
  <c r="B96" i="47" s="1"/>
  <c r="G136" i="47"/>
  <c r="B136" i="47" s="1"/>
  <c r="G104" i="47"/>
  <c r="B104" i="47" s="1"/>
  <c r="G147" i="47"/>
  <c r="B147" i="47" s="1"/>
  <c r="G46" i="47"/>
  <c r="B46" i="47" s="1"/>
  <c r="G16" i="47"/>
  <c r="B16" i="47" s="1"/>
  <c r="G17" i="47"/>
  <c r="B17" i="47" s="1"/>
  <c r="G88" i="47"/>
  <c r="B88" i="47" s="1"/>
  <c r="G41" i="47"/>
  <c r="B41" i="47" s="1"/>
  <c r="G39" i="47"/>
  <c r="B39" i="47" s="1"/>
  <c r="G128" i="47"/>
  <c r="B128" i="47" s="1"/>
  <c r="G172" i="47"/>
  <c r="B172" i="47" s="1"/>
  <c r="G54" i="47"/>
  <c r="B54" i="47" s="1"/>
  <c r="G161" i="47"/>
  <c r="B161" i="47" s="1"/>
  <c r="G132" i="47"/>
  <c r="B132" i="47" s="1"/>
  <c r="G20" i="47"/>
  <c r="B20" i="47" s="1"/>
  <c r="G133" i="47"/>
  <c r="B133" i="47" s="1"/>
  <c r="G171" i="47"/>
  <c r="B171" i="47" s="1"/>
  <c r="G190" i="47"/>
  <c r="B190" i="47" s="1"/>
  <c r="G61" i="47"/>
  <c r="B61" i="47" s="1"/>
  <c r="G151" i="47"/>
  <c r="B151" i="47" s="1"/>
  <c r="G93" i="47"/>
  <c r="B93" i="47" s="1"/>
  <c r="G79" i="47"/>
  <c r="B79" i="47" s="1"/>
  <c r="G49" i="47"/>
  <c r="B49" i="47" s="1"/>
  <c r="G101" i="47"/>
  <c r="B101" i="47" s="1"/>
  <c r="G179" i="47"/>
  <c r="B179" i="47" s="1"/>
  <c r="G118" i="47"/>
  <c r="B118" i="47" s="1"/>
  <c r="G80" i="47"/>
  <c r="B80" i="47" s="1"/>
  <c r="G183" i="47"/>
  <c r="B183" i="47" s="1"/>
  <c r="G15" i="47"/>
  <c r="B15" i="47" s="1"/>
  <c r="G26" i="47"/>
  <c r="B26" i="47" s="1"/>
  <c r="G152" i="47"/>
  <c r="B152" i="47" s="1"/>
  <c r="C13" i="47"/>
  <c r="AM13" i="47" s="1"/>
  <c r="C100" i="47"/>
  <c r="AM100" i="47" s="1"/>
  <c r="G119" i="47"/>
  <c r="B119" i="47" s="1"/>
  <c r="G149" i="47"/>
  <c r="B149" i="47" s="1"/>
  <c r="G202" i="47"/>
  <c r="B202" i="47" s="1"/>
  <c r="G193" i="47"/>
  <c r="B193" i="47" s="1"/>
  <c r="G115" i="47"/>
  <c r="B115" i="47" s="1"/>
  <c r="G76" i="47"/>
  <c r="B76" i="47" s="1"/>
  <c r="G34" i="47"/>
  <c r="B34" i="47" s="1"/>
  <c r="G140" i="47"/>
  <c r="B140" i="47" s="1"/>
  <c r="G50" i="47"/>
  <c r="B50" i="47" s="1"/>
  <c r="G12" i="47"/>
  <c r="B12" i="47" s="1"/>
  <c r="G44" i="47"/>
  <c r="B44" i="47" s="1"/>
  <c r="G37" i="47"/>
  <c r="B37" i="47" s="1"/>
  <c r="G191" i="47"/>
  <c r="B191" i="47" s="1"/>
  <c r="G164" i="47"/>
  <c r="B164" i="47" s="1"/>
  <c r="G94" i="47"/>
  <c r="B94" i="47" s="1"/>
  <c r="G102" i="47"/>
  <c r="B102" i="47" s="1"/>
  <c r="G138" i="47"/>
  <c r="B138" i="47" s="1"/>
  <c r="G153" i="47"/>
  <c r="B153" i="47" s="1"/>
  <c r="G144" i="47"/>
  <c r="B144" i="47" s="1"/>
  <c r="G33" i="47"/>
  <c r="B33" i="47" s="1"/>
  <c r="G192" i="47"/>
  <c r="B192" i="47" s="1"/>
  <c r="G91" i="47"/>
  <c r="B91" i="47" s="1"/>
  <c r="G110" i="47"/>
  <c r="B110" i="47" s="1"/>
  <c r="G21" i="47"/>
  <c r="B21" i="47" s="1"/>
  <c r="G178" i="47"/>
  <c r="B178" i="47" s="1"/>
  <c r="G145" i="47"/>
  <c r="B145" i="47" s="1"/>
  <c r="G55" i="47"/>
  <c r="B55" i="47" s="1"/>
  <c r="G134" i="47"/>
  <c r="B134" i="47" s="1"/>
  <c r="G31" i="47"/>
  <c r="B31" i="47" s="1"/>
  <c r="G165" i="47"/>
  <c r="B165" i="47" s="1"/>
  <c r="G146" i="47"/>
  <c r="B146" i="47" s="1"/>
  <c r="G109" i="47"/>
  <c r="B109" i="47" s="1"/>
  <c r="G131" i="47"/>
  <c r="B131" i="47" s="1"/>
  <c r="G95" i="47"/>
  <c r="B95" i="47" s="1"/>
  <c r="G194" i="47"/>
  <c r="B194" i="47" s="1"/>
  <c r="G74" i="47"/>
  <c r="B74" i="47" s="1"/>
  <c r="G43" i="47"/>
  <c r="B43" i="47" s="1"/>
  <c r="G143" i="47"/>
  <c r="B143" i="47" s="1"/>
  <c r="G82" i="47"/>
  <c r="B82" i="47" s="1"/>
  <c r="G48" i="47"/>
  <c r="B48" i="47" s="1"/>
  <c r="C123" i="47" l="1"/>
  <c r="AM123" i="47" s="1"/>
  <c r="D123" i="47"/>
  <c r="V45" i="1"/>
  <c r="V43" i="1"/>
  <c r="V41" i="1"/>
  <c r="V44" i="1"/>
  <c r="AE52" i="93"/>
  <c r="AD52" i="93" s="1"/>
  <c r="AE43" i="93"/>
  <c r="AD43" i="93" s="1"/>
  <c r="AE25" i="93"/>
  <c r="AD25" i="93" s="1"/>
  <c r="AE34" i="93"/>
  <c r="AD34" i="93" s="1"/>
  <c r="AA48" i="4"/>
  <c r="Z48" i="4"/>
  <c r="AA21" i="4"/>
  <c r="Z21" i="4"/>
  <c r="AE32" i="91"/>
  <c r="AD32" i="91" s="1"/>
  <c r="AE50" i="91"/>
  <c r="AD50" i="91" s="1"/>
  <c r="AE23" i="88"/>
  <c r="AD23" i="88" s="1"/>
  <c r="AE50" i="88"/>
  <c r="AD50" i="88" s="1"/>
  <c r="AE49" i="97"/>
  <c r="AD49" i="97" s="1"/>
  <c r="AE22" i="97"/>
  <c r="AD22" i="97" s="1"/>
  <c r="AE40" i="97"/>
  <c r="AD40" i="97" s="1"/>
  <c r="AE31" i="97"/>
  <c r="AD31" i="97" s="1"/>
  <c r="AE24" i="87"/>
  <c r="AD24" i="87" s="1"/>
  <c r="AE51" i="87"/>
  <c r="AD51" i="87" s="1"/>
  <c r="AE33" i="87"/>
  <c r="AD33" i="87" s="1"/>
  <c r="AE42" i="87"/>
  <c r="AD42" i="87" s="1"/>
  <c r="W53" i="1"/>
  <c r="W52" i="1"/>
  <c r="W50" i="1"/>
  <c r="AE44" i="97"/>
  <c r="AD44" i="97" s="1"/>
  <c r="AE53" i="97"/>
  <c r="AD53" i="97" s="1"/>
  <c r="AE26" i="97"/>
  <c r="AD26" i="97" s="1"/>
  <c r="AE35" i="97"/>
  <c r="AD35" i="97" s="1"/>
  <c r="AE44" i="9"/>
  <c r="AD44" i="9" s="1"/>
  <c r="AE53" i="9"/>
  <c r="AD53" i="9" s="1"/>
  <c r="AE26" i="9"/>
  <c r="AD26" i="9" s="1"/>
  <c r="AE35" i="9"/>
  <c r="AD35" i="9" s="1"/>
  <c r="V21" i="8"/>
  <c r="W21" i="8"/>
  <c r="W39" i="8"/>
  <c r="V39" i="8"/>
  <c r="V48" i="95"/>
  <c r="W48" i="95"/>
  <c r="V39" i="95"/>
  <c r="W39" i="95"/>
  <c r="AE43" i="89"/>
  <c r="AD43" i="89" s="1"/>
  <c r="AE25" i="89"/>
  <c r="AD25" i="89" s="1"/>
  <c r="AE52" i="89"/>
  <c r="AD52" i="89" s="1"/>
  <c r="AE34" i="89"/>
  <c r="AD34" i="89" s="1"/>
  <c r="AA32" i="93"/>
  <c r="S48" i="6"/>
  <c r="S49" i="6" s="1"/>
  <c r="W22" i="7"/>
  <c r="V22" i="101"/>
  <c r="Z22" i="104"/>
  <c r="BK22" i="104" s="1"/>
  <c r="G48" i="9"/>
  <c r="W49" i="1"/>
  <c r="BB49" i="1" s="1"/>
  <c r="Z54" i="9"/>
  <c r="Z53" i="9"/>
  <c r="K54" i="100"/>
  <c r="K53" i="100"/>
  <c r="J44" i="1"/>
  <c r="AY44" i="1" s="1"/>
  <c r="J40" i="1"/>
  <c r="Z40" i="104"/>
  <c r="BC40" i="104" s="1"/>
  <c r="AE23" i="87"/>
  <c r="AD23" i="87" s="1"/>
  <c r="Z50" i="102"/>
  <c r="BC50" i="102" s="1"/>
  <c r="K36" i="100"/>
  <c r="AE40" i="8"/>
  <c r="AD40" i="8" s="1"/>
  <c r="Z51" i="4"/>
  <c r="BI54" i="1"/>
  <c r="W54" i="1"/>
  <c r="AE32" i="88"/>
  <c r="AD32" i="88" s="1"/>
  <c r="Z44" i="9"/>
  <c r="J30" i="100"/>
  <c r="W40" i="1"/>
  <c r="BJ40" i="1" s="1"/>
  <c r="W41" i="1"/>
  <c r="W44" i="1"/>
  <c r="W45" i="1"/>
  <c r="W43" i="1"/>
  <c r="AE44" i="94"/>
  <c r="AD44" i="94" s="1"/>
  <c r="AE26" i="94"/>
  <c r="AD26" i="94" s="1"/>
  <c r="AE53" i="94"/>
  <c r="AD53" i="94" s="1"/>
  <c r="AE35" i="94"/>
  <c r="AD35" i="94" s="1"/>
  <c r="Z30" i="4"/>
  <c r="AA30" i="4"/>
  <c r="AA39" i="4"/>
  <c r="Z39" i="4"/>
  <c r="K39" i="100"/>
  <c r="J39" i="100"/>
  <c r="W43" i="8"/>
  <c r="K21" i="100"/>
  <c r="J21" i="100"/>
  <c r="V53" i="1"/>
  <c r="V52" i="1"/>
  <c r="V54" i="1"/>
  <c r="BJ54" i="1" s="1"/>
  <c r="V50" i="1"/>
  <c r="V48" i="8"/>
  <c r="W48" i="8"/>
  <c r="W30" i="8"/>
  <c r="V30" i="8"/>
  <c r="W21" i="95"/>
  <c r="V21" i="95"/>
  <c r="V30" i="95"/>
  <c r="W30" i="95"/>
  <c r="AE26" i="85"/>
  <c r="AD26" i="85" s="1"/>
  <c r="AE35" i="85"/>
  <c r="AD35" i="85" s="1"/>
  <c r="AE53" i="85"/>
  <c r="AD53" i="85" s="1"/>
  <c r="AE44" i="85"/>
  <c r="AD44" i="85" s="1"/>
  <c r="G112" i="47"/>
  <c r="B112" i="47" s="1"/>
  <c r="C73" i="47"/>
  <c r="AM73" i="47" s="1"/>
  <c r="C86" i="47"/>
  <c r="AM86" i="47" s="1"/>
  <c r="AA31" i="93"/>
  <c r="BK31" i="93" s="1"/>
  <c r="Z41" i="102"/>
  <c r="BC41" i="102" s="1"/>
  <c r="W51" i="8"/>
  <c r="W32" i="101"/>
  <c r="K39" i="91"/>
  <c r="K41" i="91" s="1"/>
  <c r="W33" i="1"/>
  <c r="AA22" i="9"/>
  <c r="BC22" i="9" s="1"/>
  <c r="Z40" i="9"/>
  <c r="BK40" i="9" s="1"/>
  <c r="J31" i="100"/>
  <c r="AY31" i="100" s="1"/>
  <c r="V40" i="101"/>
  <c r="BK35" i="102"/>
  <c r="V43" i="95"/>
  <c r="W43" i="95"/>
  <c r="Z22" i="93"/>
  <c r="C200" i="47"/>
  <c r="AM200" i="47" s="1"/>
  <c r="K33" i="1"/>
  <c r="AY33" i="1" s="1"/>
  <c r="BI25" i="1"/>
  <c r="Z24" i="9"/>
  <c r="AA25" i="9"/>
  <c r="BK25" i="9" s="1"/>
  <c r="Z45" i="9"/>
  <c r="W42" i="1"/>
  <c r="N39" i="1"/>
  <c r="S42" i="1"/>
  <c r="O39" i="1"/>
  <c r="V42" i="1"/>
  <c r="R42" i="1"/>
  <c r="BI34" i="1"/>
  <c r="BA34" i="1"/>
  <c r="Z52" i="1"/>
  <c r="Z53" i="1"/>
  <c r="Z50" i="1"/>
  <c r="Z54" i="1"/>
  <c r="Z51" i="1"/>
  <c r="W31" i="7"/>
  <c r="Z31" i="104"/>
  <c r="BK31" i="104" s="1"/>
  <c r="AA25" i="102"/>
  <c r="G39" i="87"/>
  <c r="G45" i="87" s="1"/>
  <c r="AA51" i="6"/>
  <c r="V49" i="8"/>
  <c r="Z41" i="9"/>
  <c r="BK41" i="9" s="1"/>
  <c r="AA33" i="1"/>
  <c r="S33" i="1"/>
  <c r="O30" i="1"/>
  <c r="N30" i="1"/>
  <c r="BI36" i="1"/>
  <c r="BA36" i="1"/>
  <c r="AA52" i="1"/>
  <c r="AA54" i="1"/>
  <c r="AA53" i="1"/>
  <c r="AA50" i="1"/>
  <c r="AA51" i="1"/>
  <c r="AA34" i="1"/>
  <c r="AA36" i="1"/>
  <c r="AA35" i="1"/>
  <c r="AA32" i="1"/>
  <c r="Z33" i="6"/>
  <c r="BC33" i="6" s="1"/>
  <c r="Z43" i="1"/>
  <c r="Z45" i="1"/>
  <c r="Z44" i="1"/>
  <c r="Z42" i="1"/>
  <c r="Z41" i="1"/>
  <c r="O48" i="1"/>
  <c r="N48" i="1"/>
  <c r="W51" i="1"/>
  <c r="V51" i="1"/>
  <c r="R51" i="1"/>
  <c r="S51" i="1"/>
  <c r="Z36" i="1"/>
  <c r="Z34" i="1"/>
  <c r="Z33" i="1"/>
  <c r="Z32" i="1"/>
  <c r="Z35" i="1"/>
  <c r="N48" i="8"/>
  <c r="N49" i="8" s="1"/>
  <c r="BI23" i="1"/>
  <c r="J39" i="88"/>
  <c r="J42" i="88" s="1"/>
  <c r="BA54" i="1"/>
  <c r="AA22" i="1"/>
  <c r="AA27" i="1"/>
  <c r="AA23" i="1"/>
  <c r="AA26" i="1"/>
  <c r="AA24" i="1"/>
  <c r="AA25" i="1"/>
  <c r="Z22" i="1"/>
  <c r="Z23" i="1"/>
  <c r="Z25" i="1"/>
  <c r="Z26" i="1"/>
  <c r="Z27" i="1"/>
  <c r="Z24" i="1"/>
  <c r="AA45" i="1"/>
  <c r="AA44" i="1"/>
  <c r="AA43" i="1"/>
  <c r="AA42" i="1"/>
  <c r="AA41" i="1"/>
  <c r="J24" i="1"/>
  <c r="O21" i="1"/>
  <c r="K24" i="1"/>
  <c r="S24" i="1"/>
  <c r="N21" i="1"/>
  <c r="C65" i="47"/>
  <c r="AM65" i="47" s="1"/>
  <c r="R33" i="1"/>
  <c r="C189" i="47"/>
  <c r="AM189" i="47" s="1"/>
  <c r="D139" i="47"/>
  <c r="C27" i="47"/>
  <c r="AM27" i="47" s="1"/>
  <c r="D30" i="47"/>
  <c r="C181" i="47"/>
  <c r="AM181" i="47" s="1"/>
  <c r="D121" i="47"/>
  <c r="D150" i="47"/>
  <c r="C57" i="47"/>
  <c r="AM57" i="47" s="1"/>
  <c r="C108" i="47"/>
  <c r="AM108" i="47" s="1"/>
  <c r="C83" i="47"/>
  <c r="AM83" i="47" s="1"/>
  <c r="C167" i="47"/>
  <c r="AM167" i="47" s="1"/>
  <c r="D126" i="47"/>
  <c r="C195" i="47"/>
  <c r="AM195" i="47" s="1"/>
  <c r="C113" i="47"/>
  <c r="AM113" i="47" s="1"/>
  <c r="C180" i="47"/>
  <c r="AM180" i="47" s="1"/>
  <c r="C60" i="47"/>
  <c r="AM60" i="47" s="1"/>
  <c r="C56" i="47"/>
  <c r="AM56" i="47" s="1"/>
  <c r="C71" i="47"/>
  <c r="AM71" i="47" s="1"/>
  <c r="D156" i="47"/>
  <c r="D201" i="47"/>
  <c r="D127" i="47"/>
  <c r="C199" i="47"/>
  <c r="AM199" i="47" s="1"/>
  <c r="D14" i="47"/>
  <c r="C72" i="47"/>
  <c r="AM72" i="47" s="1"/>
  <c r="C154" i="47"/>
  <c r="AM154" i="47" s="1"/>
  <c r="C32" i="47"/>
  <c r="AM32" i="47" s="1"/>
  <c r="C116" i="47"/>
  <c r="AM116" i="47" s="1"/>
  <c r="C106" i="47"/>
  <c r="AM106" i="47" s="1"/>
  <c r="C75" i="47"/>
  <c r="AM75" i="47" s="1"/>
  <c r="C36" i="47"/>
  <c r="AM36" i="47" s="1"/>
  <c r="C125" i="47"/>
  <c r="AM125" i="47" s="1"/>
  <c r="BB27" i="1"/>
  <c r="BJ27" i="1"/>
  <c r="J40" i="99"/>
  <c r="J43" i="99"/>
  <c r="J41" i="99"/>
  <c r="J44" i="99"/>
  <c r="J42" i="99"/>
  <c r="J45" i="99"/>
  <c r="BC27" i="104"/>
  <c r="BK27" i="104"/>
  <c r="G48" i="94"/>
  <c r="F48" i="94"/>
  <c r="R40" i="8"/>
  <c r="R41" i="8"/>
  <c r="R44" i="8"/>
  <c r="R42" i="8"/>
  <c r="R45" i="8"/>
  <c r="R43" i="8"/>
  <c r="F43" i="9"/>
  <c r="F42" i="9"/>
  <c r="F41" i="9"/>
  <c r="F40" i="9"/>
  <c r="F44" i="9"/>
  <c r="F45" i="9"/>
  <c r="BC41" i="104"/>
  <c r="BK41" i="104"/>
  <c r="BC25" i="102"/>
  <c r="BK25" i="102"/>
  <c r="AA34" i="92"/>
  <c r="AA36" i="92"/>
  <c r="AA35" i="92"/>
  <c r="AA32" i="92"/>
  <c r="AA31" i="92"/>
  <c r="AA33" i="92"/>
  <c r="BC22" i="104"/>
  <c r="K21" i="89"/>
  <c r="J21" i="89"/>
  <c r="AA25" i="97"/>
  <c r="AA26" i="97"/>
  <c r="AA22" i="97"/>
  <c r="AA24" i="97"/>
  <c r="AA27" i="97"/>
  <c r="AA23" i="97"/>
  <c r="V36" i="4"/>
  <c r="V34" i="4"/>
  <c r="V35" i="4"/>
  <c r="V31" i="4"/>
  <c r="V32" i="4"/>
  <c r="V33" i="4"/>
  <c r="S27" i="103"/>
  <c r="S24" i="103"/>
  <c r="S22" i="103"/>
  <c r="S26" i="103"/>
  <c r="S23" i="103"/>
  <c r="S25" i="103"/>
  <c r="J32" i="105"/>
  <c r="J36" i="105"/>
  <c r="J31" i="105"/>
  <c r="J34" i="105"/>
  <c r="J35" i="105"/>
  <c r="J33" i="105"/>
  <c r="AY43" i="1"/>
  <c r="BG43" i="1"/>
  <c r="V35" i="108"/>
  <c r="V31" i="108"/>
  <c r="V32" i="108"/>
  <c r="V36" i="108"/>
  <c r="V33" i="108"/>
  <c r="V34" i="108"/>
  <c r="O31" i="7"/>
  <c r="O32" i="7"/>
  <c r="O34" i="7"/>
  <c r="O33" i="7"/>
  <c r="O35" i="7"/>
  <c r="O36" i="7"/>
  <c r="F48" i="99"/>
  <c r="G48" i="99"/>
  <c r="G39" i="106"/>
  <c r="F39" i="106"/>
  <c r="R21" i="101"/>
  <c r="S21" i="101"/>
  <c r="V25" i="101"/>
  <c r="K48" i="106"/>
  <c r="J48" i="106"/>
  <c r="G48" i="100"/>
  <c r="F48" i="100"/>
  <c r="J49" i="100"/>
  <c r="K49" i="100"/>
  <c r="S48" i="102"/>
  <c r="R48" i="102"/>
  <c r="AA52" i="102"/>
  <c r="Z52" i="102"/>
  <c r="N52" i="85"/>
  <c r="N51" i="85"/>
  <c r="N54" i="85"/>
  <c r="N49" i="85"/>
  <c r="N50" i="85"/>
  <c r="Z42" i="99"/>
  <c r="Z43" i="99"/>
  <c r="Z41" i="99"/>
  <c r="Z45" i="99"/>
  <c r="Z44" i="99"/>
  <c r="Z40" i="99"/>
  <c r="K30" i="106"/>
  <c r="J30" i="106"/>
  <c r="F34" i="88"/>
  <c r="F32" i="88"/>
  <c r="F33" i="88"/>
  <c r="F35" i="88"/>
  <c r="F36" i="88"/>
  <c r="F31" i="88"/>
  <c r="O22" i="102"/>
  <c r="O26" i="102"/>
  <c r="O23" i="102"/>
  <c r="O27" i="102"/>
  <c r="O25" i="102"/>
  <c r="O24" i="102"/>
  <c r="AA32" i="97"/>
  <c r="AA36" i="97"/>
  <c r="AA31" i="97"/>
  <c r="AA34" i="97"/>
  <c r="AA33" i="97"/>
  <c r="Z42" i="7"/>
  <c r="Z41" i="7"/>
  <c r="Z43" i="7"/>
  <c r="Z40" i="7"/>
  <c r="Z45" i="7"/>
  <c r="Z44" i="7"/>
  <c r="BK51" i="6"/>
  <c r="BC51" i="6"/>
  <c r="G39" i="100"/>
  <c r="F39" i="100"/>
  <c r="J40" i="100"/>
  <c r="O51" i="90"/>
  <c r="O53" i="90"/>
  <c r="O54" i="90"/>
  <c r="O49" i="90"/>
  <c r="O50" i="90"/>
  <c r="O52" i="90"/>
  <c r="AA27" i="94"/>
  <c r="AA25" i="94"/>
  <c r="AA23" i="94"/>
  <c r="AA26" i="94"/>
  <c r="AA24" i="94"/>
  <c r="AA22" i="94"/>
  <c r="O52" i="10"/>
  <c r="O53" i="10"/>
  <c r="O50" i="10"/>
  <c r="O54" i="10"/>
  <c r="O51" i="10"/>
  <c r="O49" i="10"/>
  <c r="BJ27" i="117"/>
  <c r="BB27" i="117"/>
  <c r="BC42" i="93"/>
  <c r="BK42" i="93"/>
  <c r="V53" i="92"/>
  <c r="V52" i="92"/>
  <c r="V54" i="92"/>
  <c r="V49" i="92"/>
  <c r="V51" i="92"/>
  <c r="V50" i="92"/>
  <c r="W25" i="108"/>
  <c r="W27" i="108"/>
  <c r="W24" i="108"/>
  <c r="W22" i="108"/>
  <c r="W23" i="108"/>
  <c r="W26" i="108"/>
  <c r="N45" i="88"/>
  <c r="N41" i="88"/>
  <c r="N40" i="88"/>
  <c r="N44" i="88"/>
  <c r="N43" i="88"/>
  <c r="N42" i="88"/>
  <c r="BB33" i="101"/>
  <c r="BJ33" i="101"/>
  <c r="G36" i="88"/>
  <c r="G34" i="88"/>
  <c r="G32" i="88"/>
  <c r="G35" i="88"/>
  <c r="G33" i="88"/>
  <c r="G31" i="88"/>
  <c r="AA42" i="95"/>
  <c r="AA41" i="95"/>
  <c r="AA40" i="95"/>
  <c r="AA43" i="95"/>
  <c r="AA45" i="95"/>
  <c r="AA44" i="95"/>
  <c r="BK36" i="104"/>
  <c r="BC36" i="104"/>
  <c r="R30" i="99"/>
  <c r="S30" i="99"/>
  <c r="S54" i="7"/>
  <c r="S51" i="7"/>
  <c r="S49" i="7"/>
  <c r="S52" i="7"/>
  <c r="S50" i="7"/>
  <c r="S53" i="7"/>
  <c r="R51" i="85"/>
  <c r="R52" i="85"/>
  <c r="R49" i="85"/>
  <c r="R50" i="85"/>
  <c r="R54" i="85"/>
  <c r="AA50" i="101"/>
  <c r="AA53" i="101"/>
  <c r="AA52" i="101"/>
  <c r="AA54" i="101"/>
  <c r="AA49" i="101"/>
  <c r="AA51" i="101"/>
  <c r="K26" i="4"/>
  <c r="K22" i="4"/>
  <c r="K25" i="4"/>
  <c r="K24" i="4"/>
  <c r="K23" i="4"/>
  <c r="K27" i="4"/>
  <c r="S30" i="10"/>
  <c r="R30" i="10"/>
  <c r="K49" i="104"/>
  <c r="K50" i="104"/>
  <c r="K52" i="104"/>
  <c r="K51" i="104"/>
  <c r="K54" i="104"/>
  <c r="K53" i="104"/>
  <c r="F30" i="96"/>
  <c r="G30" i="96"/>
  <c r="G51" i="9"/>
  <c r="G54" i="9"/>
  <c r="G50" i="9"/>
  <c r="G52" i="9"/>
  <c r="G49" i="9"/>
  <c r="R51" i="105"/>
  <c r="R49" i="105"/>
  <c r="R50" i="105"/>
  <c r="R54" i="105"/>
  <c r="R53" i="105"/>
  <c r="R52" i="105"/>
  <c r="F50" i="1"/>
  <c r="F54" i="1"/>
  <c r="F52" i="1"/>
  <c r="F51" i="1"/>
  <c r="F49" i="1"/>
  <c r="F53" i="1"/>
  <c r="F42" i="88"/>
  <c r="F40" i="88"/>
  <c r="F44" i="88"/>
  <c r="F43" i="88"/>
  <c r="F41" i="88"/>
  <c r="F45" i="88"/>
  <c r="O43" i="90"/>
  <c r="O44" i="90"/>
  <c r="O42" i="90"/>
  <c r="O40" i="90"/>
  <c r="O45" i="90"/>
  <c r="O41" i="90"/>
  <c r="BC44" i="117"/>
  <c r="BK44" i="117"/>
  <c r="R21" i="106"/>
  <c r="S21" i="106"/>
  <c r="AA32" i="86"/>
  <c r="AA34" i="86"/>
  <c r="AA36" i="86"/>
  <c r="AA35" i="86"/>
  <c r="AA33" i="86"/>
  <c r="AA31" i="86"/>
  <c r="O27" i="93"/>
  <c r="O22" i="93"/>
  <c r="O26" i="93"/>
  <c r="O24" i="93"/>
  <c r="O23" i="93"/>
  <c r="O25" i="93"/>
  <c r="J52" i="85"/>
  <c r="J51" i="85"/>
  <c r="J50" i="85"/>
  <c r="J49" i="85"/>
  <c r="J54" i="85"/>
  <c r="O22" i="107"/>
  <c r="O26" i="107"/>
  <c r="O24" i="107"/>
  <c r="O25" i="107"/>
  <c r="O27" i="107"/>
  <c r="O23" i="107"/>
  <c r="O53" i="103"/>
  <c r="O52" i="103"/>
  <c r="O54" i="103"/>
  <c r="O49" i="103"/>
  <c r="O50" i="103"/>
  <c r="O51" i="103"/>
  <c r="J41" i="107"/>
  <c r="J40" i="107"/>
  <c r="J42" i="107"/>
  <c r="J45" i="107"/>
  <c r="J43" i="107"/>
  <c r="J44" i="107"/>
  <c r="J40" i="105"/>
  <c r="J42" i="105"/>
  <c r="J43" i="105"/>
  <c r="J44" i="105"/>
  <c r="J45" i="105"/>
  <c r="J41" i="105"/>
  <c r="N24" i="104"/>
  <c r="N25" i="104"/>
  <c r="N23" i="104"/>
  <c r="N26" i="104"/>
  <c r="N27" i="104"/>
  <c r="N22" i="104"/>
  <c r="N36" i="117"/>
  <c r="N31" i="117"/>
  <c r="N34" i="117"/>
  <c r="N32" i="117"/>
  <c r="N35" i="117"/>
  <c r="N33" i="117"/>
  <c r="BC54" i="104"/>
  <c r="BK54" i="104"/>
  <c r="J43" i="8"/>
  <c r="J40" i="8"/>
  <c r="J45" i="8"/>
  <c r="J44" i="8"/>
  <c r="J42" i="8"/>
  <c r="J41" i="8"/>
  <c r="Z54" i="106"/>
  <c r="Z52" i="106"/>
  <c r="Z49" i="106"/>
  <c r="Z51" i="106"/>
  <c r="Z50" i="106"/>
  <c r="Z53" i="106"/>
  <c r="N31" i="85"/>
  <c r="N34" i="85"/>
  <c r="N35" i="85"/>
  <c r="N32" i="85"/>
  <c r="N33" i="85"/>
  <c r="N36" i="85"/>
  <c r="W32" i="103"/>
  <c r="W36" i="103"/>
  <c r="W31" i="103"/>
  <c r="W35" i="103"/>
  <c r="W34" i="103"/>
  <c r="W33" i="103"/>
  <c r="W23" i="96"/>
  <c r="W22" i="96"/>
  <c r="W27" i="96"/>
  <c r="W25" i="96"/>
  <c r="W26" i="96"/>
  <c r="W24" i="96"/>
  <c r="AA34" i="108"/>
  <c r="AA33" i="108"/>
  <c r="AA32" i="108"/>
  <c r="AA31" i="108"/>
  <c r="AA35" i="108"/>
  <c r="AA36" i="108"/>
  <c r="O49" i="7"/>
  <c r="O52" i="7"/>
  <c r="O53" i="7"/>
  <c r="O54" i="7"/>
  <c r="O51" i="7"/>
  <c r="O50" i="7"/>
  <c r="BB26" i="117"/>
  <c r="BJ26" i="117"/>
  <c r="F21" i="4"/>
  <c r="G21" i="4"/>
  <c r="Z22" i="4"/>
  <c r="Z36" i="95"/>
  <c r="Z35" i="95"/>
  <c r="Z31" i="95"/>
  <c r="Z32" i="95"/>
  <c r="Z33" i="95"/>
  <c r="Z34" i="95"/>
  <c r="O32" i="97"/>
  <c r="O34" i="97"/>
  <c r="O36" i="97"/>
  <c r="O31" i="97"/>
  <c r="O33" i="97"/>
  <c r="BK50" i="9"/>
  <c r="BC50" i="9"/>
  <c r="J27" i="90"/>
  <c r="J24" i="90"/>
  <c r="J26" i="90"/>
  <c r="J22" i="90"/>
  <c r="J25" i="90"/>
  <c r="J23" i="90"/>
  <c r="Z43" i="8"/>
  <c r="Z41" i="8"/>
  <c r="Z42" i="8"/>
  <c r="Z45" i="8"/>
  <c r="Z40" i="8"/>
  <c r="Z44" i="8"/>
  <c r="BB42" i="117"/>
  <c r="BJ42" i="117"/>
  <c r="BJ53" i="101"/>
  <c r="BB53" i="101"/>
  <c r="O42" i="102"/>
  <c r="O43" i="102"/>
  <c r="O44" i="102"/>
  <c r="O40" i="102"/>
  <c r="O45" i="102"/>
  <c r="O41" i="102"/>
  <c r="G39" i="95"/>
  <c r="F39" i="95"/>
  <c r="V40" i="95"/>
  <c r="W40" i="95"/>
  <c r="O23" i="103"/>
  <c r="O22" i="103"/>
  <c r="O26" i="103"/>
  <c r="O25" i="103"/>
  <c r="O27" i="103"/>
  <c r="O24" i="103"/>
  <c r="AA23" i="107"/>
  <c r="AA25" i="107"/>
  <c r="AA27" i="107"/>
  <c r="AA24" i="107"/>
  <c r="AA22" i="107"/>
  <c r="AA26" i="107"/>
  <c r="K53" i="4"/>
  <c r="K54" i="4"/>
  <c r="K51" i="4"/>
  <c r="K50" i="4"/>
  <c r="K49" i="4"/>
  <c r="K52" i="4"/>
  <c r="Z44" i="85"/>
  <c r="Z45" i="85"/>
  <c r="Z42" i="85"/>
  <c r="Z43" i="85"/>
  <c r="Z41" i="85"/>
  <c r="Z40" i="85"/>
  <c r="V39" i="107"/>
  <c r="W39" i="107"/>
  <c r="AA40" i="7"/>
  <c r="AA44" i="7"/>
  <c r="AA42" i="7"/>
  <c r="AA45" i="7"/>
  <c r="AA43" i="7"/>
  <c r="AA41" i="7"/>
  <c r="S34" i="95"/>
  <c r="S33" i="95"/>
  <c r="S31" i="95"/>
  <c r="S32" i="95"/>
  <c r="S35" i="95"/>
  <c r="S36" i="95"/>
  <c r="V53" i="6"/>
  <c r="V52" i="6"/>
  <c r="V50" i="6"/>
  <c r="V51" i="6"/>
  <c r="V49" i="6"/>
  <c r="V54" i="6"/>
  <c r="R48" i="91"/>
  <c r="S48" i="91"/>
  <c r="K25" i="103"/>
  <c r="K24" i="103"/>
  <c r="K26" i="103"/>
  <c r="K27" i="103"/>
  <c r="K23" i="103"/>
  <c r="K22" i="103"/>
  <c r="J48" i="6"/>
  <c r="K48" i="6"/>
  <c r="N21" i="6"/>
  <c r="O21" i="6"/>
  <c r="Z24" i="6"/>
  <c r="O39" i="98"/>
  <c r="N39" i="98"/>
  <c r="Z54" i="10"/>
  <c r="Z53" i="10"/>
  <c r="Z49" i="10"/>
  <c r="Z50" i="10"/>
  <c r="Z51" i="10"/>
  <c r="Z52" i="10"/>
  <c r="R23" i="7"/>
  <c r="R27" i="7"/>
  <c r="R25" i="7"/>
  <c r="R26" i="7"/>
  <c r="R24" i="7"/>
  <c r="R22" i="7"/>
  <c r="S54" i="92"/>
  <c r="S52" i="92"/>
  <c r="S49" i="92"/>
  <c r="S50" i="92"/>
  <c r="S53" i="92"/>
  <c r="S51" i="92"/>
  <c r="BA27" i="117"/>
  <c r="BI27" i="117"/>
  <c r="W32" i="5"/>
  <c r="W35" i="5"/>
  <c r="W33" i="5"/>
  <c r="W34" i="5"/>
  <c r="W31" i="5"/>
  <c r="W36" i="5"/>
  <c r="O36" i="108"/>
  <c r="O33" i="108"/>
  <c r="O35" i="108"/>
  <c r="O34" i="108"/>
  <c r="O32" i="108"/>
  <c r="O31" i="108"/>
  <c r="V45" i="4"/>
  <c r="V41" i="4"/>
  <c r="V44" i="4"/>
  <c r="V43" i="4"/>
  <c r="V40" i="4"/>
  <c r="V42" i="4"/>
  <c r="BK24" i="117"/>
  <c r="BC24" i="117"/>
  <c r="W30" i="100"/>
  <c r="V30" i="100"/>
  <c r="K35" i="100"/>
  <c r="K53" i="99"/>
  <c r="K50" i="99"/>
  <c r="K54" i="99"/>
  <c r="K52" i="99"/>
  <c r="K51" i="99"/>
  <c r="K49" i="99"/>
  <c r="W25" i="99"/>
  <c r="W26" i="99"/>
  <c r="W24" i="99"/>
  <c r="W27" i="99"/>
  <c r="W23" i="99"/>
  <c r="W22" i="99"/>
  <c r="Z51" i="7"/>
  <c r="Z52" i="7"/>
  <c r="Z49" i="7"/>
  <c r="Z54" i="7"/>
  <c r="Z53" i="7"/>
  <c r="Z50" i="7"/>
  <c r="BB35" i="117"/>
  <c r="BJ35" i="117"/>
  <c r="S39" i="87"/>
  <c r="R39" i="87"/>
  <c r="F23" i="105"/>
  <c r="F22" i="105"/>
  <c r="F26" i="105"/>
  <c r="F25" i="105"/>
  <c r="F24" i="105"/>
  <c r="F27" i="105"/>
  <c r="N41" i="8"/>
  <c r="N42" i="8"/>
  <c r="N44" i="8"/>
  <c r="N43" i="8"/>
  <c r="N40" i="8"/>
  <c r="N45" i="8"/>
  <c r="K32" i="4"/>
  <c r="K36" i="4"/>
  <c r="K33" i="4"/>
  <c r="K35" i="4"/>
  <c r="K34" i="4"/>
  <c r="K31" i="4"/>
  <c r="R27" i="108"/>
  <c r="R22" i="108"/>
  <c r="R26" i="108"/>
  <c r="R25" i="108"/>
  <c r="R24" i="108"/>
  <c r="R23" i="108"/>
  <c r="BJ51" i="7"/>
  <c r="BB51" i="7"/>
  <c r="J39" i="96"/>
  <c r="K39" i="96"/>
  <c r="G48" i="108"/>
  <c r="F48" i="108"/>
  <c r="R21" i="90"/>
  <c r="S21" i="90"/>
  <c r="W25" i="101"/>
  <c r="Z50" i="6"/>
  <c r="S52" i="95"/>
  <c r="S54" i="95"/>
  <c r="S53" i="95"/>
  <c r="S49" i="95"/>
  <c r="S51" i="95"/>
  <c r="S50" i="95"/>
  <c r="K48" i="5"/>
  <c r="J48" i="5"/>
  <c r="N22" i="90"/>
  <c r="N23" i="90"/>
  <c r="N26" i="90"/>
  <c r="N27" i="90"/>
  <c r="N25" i="90"/>
  <c r="N24" i="90"/>
  <c r="BG51" i="100"/>
  <c r="AY51" i="100"/>
  <c r="AA25" i="98"/>
  <c r="AA22" i="98"/>
  <c r="AA26" i="98"/>
  <c r="AA23" i="98"/>
  <c r="AA24" i="98"/>
  <c r="AA27" i="98"/>
  <c r="O30" i="99"/>
  <c r="N30" i="99"/>
  <c r="BB25" i="117"/>
  <c r="BJ25" i="117"/>
  <c r="R25" i="103"/>
  <c r="R22" i="103"/>
  <c r="R27" i="103"/>
  <c r="R26" i="103"/>
  <c r="R23" i="103"/>
  <c r="R24" i="103"/>
  <c r="K33" i="105"/>
  <c r="K32" i="105"/>
  <c r="K36" i="105"/>
  <c r="K34" i="105"/>
  <c r="K35" i="105"/>
  <c r="K31" i="105"/>
  <c r="AA36" i="105"/>
  <c r="AA34" i="105"/>
  <c r="AA35" i="105"/>
  <c r="AA32" i="105"/>
  <c r="AA33" i="105"/>
  <c r="AA31" i="105"/>
  <c r="O33" i="93"/>
  <c r="O31" i="93"/>
  <c r="O34" i="93"/>
  <c r="O32" i="93"/>
  <c r="O36" i="93"/>
  <c r="O35" i="93"/>
  <c r="N23" i="8"/>
  <c r="N22" i="8"/>
  <c r="N26" i="8"/>
  <c r="N25" i="8"/>
  <c r="N24" i="8"/>
  <c r="N27" i="8"/>
  <c r="J48" i="108"/>
  <c r="K48" i="108"/>
  <c r="BK24" i="93"/>
  <c r="BC24" i="93"/>
  <c r="Z23" i="92"/>
  <c r="Z27" i="92"/>
  <c r="Z24" i="92"/>
  <c r="Z22" i="92"/>
  <c r="Z26" i="92"/>
  <c r="Z25" i="92"/>
  <c r="AA26" i="103"/>
  <c r="AA27" i="103"/>
  <c r="AA23" i="103"/>
  <c r="AA25" i="103"/>
  <c r="AA24" i="103"/>
  <c r="AA22" i="103"/>
  <c r="BB54" i="117"/>
  <c r="BJ54" i="117"/>
  <c r="V42" i="98"/>
  <c r="V43" i="98"/>
  <c r="V45" i="98"/>
  <c r="V40" i="98"/>
  <c r="V41" i="98"/>
  <c r="V44" i="98"/>
  <c r="BC32" i="9"/>
  <c r="BK32" i="9"/>
  <c r="N52" i="104"/>
  <c r="N50" i="104"/>
  <c r="N49" i="104"/>
  <c r="N51" i="104"/>
  <c r="N54" i="104"/>
  <c r="N53" i="104"/>
  <c r="AA51" i="88"/>
  <c r="AA49" i="88"/>
  <c r="AA53" i="88"/>
  <c r="AA50" i="88"/>
  <c r="AA54" i="88"/>
  <c r="AA52" i="88"/>
  <c r="BK40" i="104"/>
  <c r="F26" i="9"/>
  <c r="F27" i="9"/>
  <c r="F22" i="9"/>
  <c r="F24" i="9"/>
  <c r="F23" i="9"/>
  <c r="F25" i="9"/>
  <c r="J40" i="91"/>
  <c r="J41" i="91"/>
  <c r="J45" i="91"/>
  <c r="J42" i="91"/>
  <c r="J43" i="91"/>
  <c r="J44" i="91"/>
  <c r="S32" i="9"/>
  <c r="S33" i="9"/>
  <c r="S36" i="9"/>
  <c r="S34" i="9"/>
  <c r="S31" i="9"/>
  <c r="S39" i="102"/>
  <c r="R39" i="102"/>
  <c r="Z43" i="102"/>
  <c r="AY31" i="1"/>
  <c r="BG31" i="1"/>
  <c r="BC36" i="6"/>
  <c r="BK36" i="6"/>
  <c r="BJ45" i="101"/>
  <c r="BB45" i="101"/>
  <c r="Z27" i="99"/>
  <c r="Z26" i="99"/>
  <c r="Z24" i="99"/>
  <c r="Z22" i="99"/>
  <c r="Z25" i="99"/>
  <c r="Z23" i="99"/>
  <c r="W32" i="4"/>
  <c r="W36" i="4"/>
  <c r="W35" i="4"/>
  <c r="W31" i="4"/>
  <c r="W34" i="4"/>
  <c r="W33" i="4"/>
  <c r="O49" i="107"/>
  <c r="O50" i="107"/>
  <c r="O54" i="107"/>
  <c r="O51" i="107"/>
  <c r="O52" i="107"/>
  <c r="O53" i="107"/>
  <c r="V50" i="91"/>
  <c r="V53" i="91"/>
  <c r="V51" i="91"/>
  <c r="V52" i="91"/>
  <c r="V49" i="91"/>
  <c r="V54" i="91"/>
  <c r="O39" i="9"/>
  <c r="N39" i="9"/>
  <c r="Z42" i="9"/>
  <c r="G24" i="88"/>
  <c r="G26" i="88"/>
  <c r="G22" i="88"/>
  <c r="G27" i="88"/>
  <c r="G25" i="88"/>
  <c r="W31" i="91"/>
  <c r="W32" i="91"/>
  <c r="W35" i="91"/>
  <c r="W34" i="91"/>
  <c r="W33" i="91"/>
  <c r="W36" i="91"/>
  <c r="BB27" i="7"/>
  <c r="BJ27" i="7"/>
  <c r="BB36" i="101"/>
  <c r="BJ36" i="101"/>
  <c r="C162" i="47"/>
  <c r="AM162" i="47" s="1"/>
  <c r="D162" i="47"/>
  <c r="AA41" i="86"/>
  <c r="AA44" i="86"/>
  <c r="AA40" i="86"/>
  <c r="AA42" i="86"/>
  <c r="AA45" i="86"/>
  <c r="AA43" i="86"/>
  <c r="O53" i="108"/>
  <c r="O54" i="108"/>
  <c r="O51" i="108"/>
  <c r="O49" i="108"/>
  <c r="O50" i="108"/>
  <c r="O52" i="108"/>
  <c r="BK26" i="117"/>
  <c r="BC26" i="117"/>
  <c r="K32" i="99"/>
  <c r="K35" i="99"/>
  <c r="K34" i="99"/>
  <c r="K33" i="99"/>
  <c r="K31" i="99"/>
  <c r="K36" i="99"/>
  <c r="F30" i="4"/>
  <c r="G30" i="4"/>
  <c r="BA45" i="117"/>
  <c r="BI45" i="117"/>
  <c r="N36" i="97"/>
  <c r="N34" i="97"/>
  <c r="N33" i="97"/>
  <c r="N32" i="97"/>
  <c r="N31" i="97"/>
  <c r="Z42" i="100"/>
  <c r="Z43" i="100"/>
  <c r="Z40" i="100"/>
  <c r="Z41" i="100"/>
  <c r="Z45" i="100"/>
  <c r="Z44" i="100"/>
  <c r="N48" i="9"/>
  <c r="O48" i="9"/>
  <c r="Z51" i="9"/>
  <c r="AA51" i="9"/>
  <c r="AA35" i="96"/>
  <c r="AA36" i="96"/>
  <c r="AA31" i="96"/>
  <c r="AA32" i="96"/>
  <c r="AA34" i="96"/>
  <c r="AA33" i="96"/>
  <c r="R42" i="108"/>
  <c r="R40" i="108"/>
  <c r="R43" i="108"/>
  <c r="R44" i="108"/>
  <c r="R41" i="108"/>
  <c r="R45" i="108"/>
  <c r="K52" i="90"/>
  <c r="K53" i="90"/>
  <c r="K49" i="90"/>
  <c r="K54" i="90"/>
  <c r="K51" i="90"/>
  <c r="K50" i="90"/>
  <c r="F24" i="88"/>
  <c r="F27" i="88"/>
  <c r="F25" i="88"/>
  <c r="F26" i="88"/>
  <c r="F22" i="88"/>
  <c r="V36" i="5"/>
  <c r="V31" i="5"/>
  <c r="V34" i="5"/>
  <c r="V33" i="5"/>
  <c r="V35" i="5"/>
  <c r="V32" i="5"/>
  <c r="N32" i="108"/>
  <c r="N35" i="108"/>
  <c r="N36" i="108"/>
  <c r="N34" i="108"/>
  <c r="N33" i="108"/>
  <c r="N31" i="108"/>
  <c r="W41" i="4"/>
  <c r="W43" i="4"/>
  <c r="W44" i="4"/>
  <c r="W45" i="4"/>
  <c r="W40" i="4"/>
  <c r="W42" i="4"/>
  <c r="V21" i="100"/>
  <c r="W21" i="100"/>
  <c r="AA27" i="100"/>
  <c r="AA26" i="100"/>
  <c r="AA22" i="100"/>
  <c r="AA24" i="100"/>
  <c r="AA25" i="100"/>
  <c r="AA23" i="100"/>
  <c r="K44" i="4"/>
  <c r="K45" i="4"/>
  <c r="K43" i="4"/>
  <c r="K41" i="4"/>
  <c r="K40" i="4"/>
  <c r="K42" i="4"/>
  <c r="AA23" i="96"/>
  <c r="AA24" i="96"/>
  <c r="AA22" i="96"/>
  <c r="AA25" i="96"/>
  <c r="AA27" i="96"/>
  <c r="AA26" i="96"/>
  <c r="S44" i="97"/>
  <c r="S41" i="97"/>
  <c r="S45" i="97"/>
  <c r="S42" i="97"/>
  <c r="S43" i="97"/>
  <c r="R30" i="102"/>
  <c r="S30" i="102"/>
  <c r="Z34" i="102"/>
  <c r="AA34" i="102"/>
  <c r="AA52" i="7"/>
  <c r="AA54" i="7"/>
  <c r="AA49" i="7"/>
  <c r="AA50" i="7"/>
  <c r="AA51" i="7"/>
  <c r="AA53" i="7"/>
  <c r="R30" i="87"/>
  <c r="S30" i="87"/>
  <c r="G23" i="105"/>
  <c r="G27" i="105"/>
  <c r="G25" i="105"/>
  <c r="G24" i="105"/>
  <c r="G26" i="105"/>
  <c r="G22" i="105"/>
  <c r="BK31" i="1"/>
  <c r="BC31" i="1"/>
  <c r="O40" i="8"/>
  <c r="O44" i="8"/>
  <c r="O43" i="8"/>
  <c r="O41" i="8"/>
  <c r="O45" i="8"/>
  <c r="O42" i="8"/>
  <c r="BC52" i="6"/>
  <c r="BK52" i="6"/>
  <c r="R41" i="92"/>
  <c r="R44" i="92"/>
  <c r="R43" i="92"/>
  <c r="R45" i="92"/>
  <c r="R42" i="92"/>
  <c r="R40" i="92"/>
  <c r="K34" i="7"/>
  <c r="K32" i="7"/>
  <c r="K31" i="7"/>
  <c r="K33" i="7"/>
  <c r="K35" i="7"/>
  <c r="K36" i="7"/>
  <c r="BJ52" i="7"/>
  <c r="BB52" i="7"/>
  <c r="K53" i="94"/>
  <c r="K50" i="94"/>
  <c r="K49" i="94"/>
  <c r="K51" i="94"/>
  <c r="K54" i="94"/>
  <c r="K52" i="94"/>
  <c r="N33" i="10"/>
  <c r="N34" i="10"/>
  <c r="N35" i="10"/>
  <c r="N32" i="10"/>
  <c r="N36" i="10"/>
  <c r="N31" i="10"/>
  <c r="F54" i="6"/>
  <c r="F51" i="6"/>
  <c r="F49" i="6"/>
  <c r="F50" i="6"/>
  <c r="F53" i="6"/>
  <c r="F52" i="6"/>
  <c r="S23" i="85"/>
  <c r="S26" i="85"/>
  <c r="S24" i="85"/>
  <c r="S22" i="85"/>
  <c r="S27" i="85"/>
  <c r="S25" i="85"/>
  <c r="AA33" i="99"/>
  <c r="AA35" i="99"/>
  <c r="AA32" i="99"/>
  <c r="AA36" i="99"/>
  <c r="AA31" i="99"/>
  <c r="AA34" i="99"/>
  <c r="S21" i="4"/>
  <c r="R21" i="4"/>
  <c r="AA34" i="101"/>
  <c r="AA36" i="101"/>
  <c r="AA35" i="101"/>
  <c r="AA33" i="101"/>
  <c r="AA32" i="101"/>
  <c r="AA31" i="101"/>
  <c r="V22" i="5"/>
  <c r="V24" i="5"/>
  <c r="V23" i="5"/>
  <c r="V25" i="5"/>
  <c r="V27" i="5"/>
  <c r="V26" i="5"/>
  <c r="K39" i="10"/>
  <c r="J39" i="10"/>
  <c r="N23" i="108"/>
  <c r="N25" i="108"/>
  <c r="N27" i="108"/>
  <c r="N22" i="108"/>
  <c r="N24" i="108"/>
  <c r="N26" i="108"/>
  <c r="O26" i="97"/>
  <c r="O23" i="97"/>
  <c r="O22" i="97"/>
  <c r="O25" i="97"/>
  <c r="O27" i="97"/>
  <c r="O24" i="97"/>
  <c r="BB34" i="1"/>
  <c r="BJ34" i="1"/>
  <c r="BK40" i="6"/>
  <c r="BC40" i="6"/>
  <c r="V21" i="104"/>
  <c r="W21" i="104"/>
  <c r="AA26" i="104"/>
  <c r="Z26" i="104"/>
  <c r="Z27" i="8"/>
  <c r="Z24" i="8"/>
  <c r="Z22" i="8"/>
  <c r="Z23" i="8"/>
  <c r="Z25" i="8"/>
  <c r="Z26" i="8"/>
  <c r="R39" i="99"/>
  <c r="S39" i="99"/>
  <c r="R51" i="7"/>
  <c r="R52" i="7"/>
  <c r="R53" i="7"/>
  <c r="R49" i="7"/>
  <c r="R50" i="7"/>
  <c r="R54" i="7"/>
  <c r="S49" i="85"/>
  <c r="S52" i="85"/>
  <c r="S54" i="85"/>
  <c r="S51" i="85"/>
  <c r="S50" i="85"/>
  <c r="S53" i="85"/>
  <c r="Z51" i="101"/>
  <c r="Z49" i="101"/>
  <c r="Z54" i="101"/>
  <c r="Z52" i="101"/>
  <c r="Z50" i="101"/>
  <c r="Z53" i="101"/>
  <c r="J26" i="4"/>
  <c r="J23" i="4"/>
  <c r="J22" i="4"/>
  <c r="J25" i="4"/>
  <c r="J24" i="4"/>
  <c r="J27" i="4"/>
  <c r="R48" i="10"/>
  <c r="S48" i="10"/>
  <c r="J49" i="104"/>
  <c r="J50" i="104"/>
  <c r="J54" i="104"/>
  <c r="J51" i="104"/>
  <c r="J52" i="104"/>
  <c r="J53" i="104"/>
  <c r="G48" i="96"/>
  <c r="F48" i="96"/>
  <c r="F50" i="9"/>
  <c r="F53" i="9"/>
  <c r="F52" i="9"/>
  <c r="F49" i="9"/>
  <c r="F54" i="9"/>
  <c r="F51" i="9"/>
  <c r="S49" i="105"/>
  <c r="S50" i="105"/>
  <c r="S51" i="105"/>
  <c r="S53" i="105"/>
  <c r="S54" i="105"/>
  <c r="S52" i="105"/>
  <c r="G44" i="88"/>
  <c r="G45" i="88"/>
  <c r="G41" i="88"/>
  <c r="G40" i="88"/>
  <c r="G42" i="88"/>
  <c r="G43" i="88"/>
  <c r="N40" i="90"/>
  <c r="N43" i="90"/>
  <c r="N45" i="90"/>
  <c r="N44" i="90"/>
  <c r="N41" i="90"/>
  <c r="N42" i="90"/>
  <c r="BI44" i="117"/>
  <c r="BA44" i="117"/>
  <c r="S51" i="100"/>
  <c r="S54" i="100"/>
  <c r="S50" i="100"/>
  <c r="S53" i="100"/>
  <c r="S49" i="100"/>
  <c r="S52" i="100"/>
  <c r="N39" i="92"/>
  <c r="O39" i="92"/>
  <c r="N24" i="93"/>
  <c r="N26" i="93"/>
  <c r="N23" i="93"/>
  <c r="N25" i="93"/>
  <c r="N22" i="93"/>
  <c r="N27" i="93"/>
  <c r="K54" i="85"/>
  <c r="K50" i="85"/>
  <c r="K52" i="85"/>
  <c r="K53" i="85"/>
  <c r="K51" i="85"/>
  <c r="K49" i="85"/>
  <c r="N26" i="107"/>
  <c r="N25" i="107"/>
  <c r="N23" i="107"/>
  <c r="N22" i="107"/>
  <c r="N27" i="107"/>
  <c r="N24" i="107"/>
  <c r="N53" i="103"/>
  <c r="N54" i="103"/>
  <c r="N50" i="103"/>
  <c r="N49" i="103"/>
  <c r="N52" i="103"/>
  <c r="N51" i="103"/>
  <c r="K45" i="107"/>
  <c r="K44" i="107"/>
  <c r="K40" i="107"/>
  <c r="K42" i="107"/>
  <c r="K43" i="107"/>
  <c r="K41" i="107"/>
  <c r="K44" i="105"/>
  <c r="K45" i="105"/>
  <c r="K40" i="105"/>
  <c r="K41" i="105"/>
  <c r="K42" i="105"/>
  <c r="K43" i="105"/>
  <c r="O23" i="104"/>
  <c r="O27" i="104"/>
  <c r="O26" i="104"/>
  <c r="O24" i="104"/>
  <c r="O25" i="104"/>
  <c r="O22" i="104"/>
  <c r="BK50" i="104"/>
  <c r="BC50" i="104"/>
  <c r="K45" i="8"/>
  <c r="K42" i="8"/>
  <c r="K43" i="8"/>
  <c r="K44" i="8"/>
  <c r="K40" i="8"/>
  <c r="K41" i="8"/>
  <c r="AA54" i="106"/>
  <c r="AA50" i="106"/>
  <c r="AA52" i="106"/>
  <c r="AA53" i="106"/>
  <c r="AA49" i="106"/>
  <c r="AA51" i="106"/>
  <c r="O31" i="85"/>
  <c r="O36" i="85"/>
  <c r="O35" i="85"/>
  <c r="O32" i="85"/>
  <c r="O33" i="85"/>
  <c r="O34" i="85"/>
  <c r="V36" i="103"/>
  <c r="V33" i="103"/>
  <c r="V32" i="103"/>
  <c r="V31" i="103"/>
  <c r="V34" i="103"/>
  <c r="V35" i="103"/>
  <c r="V26" i="96"/>
  <c r="V23" i="96"/>
  <c r="V24" i="96"/>
  <c r="V22" i="96"/>
  <c r="V27" i="96"/>
  <c r="V25" i="96"/>
  <c r="Z35" i="108"/>
  <c r="Z33" i="108"/>
  <c r="Z34" i="108"/>
  <c r="Z31" i="108"/>
  <c r="Z32" i="108"/>
  <c r="Z36" i="108"/>
  <c r="N52" i="7"/>
  <c r="N54" i="7"/>
  <c r="N51" i="7"/>
  <c r="N53" i="7"/>
  <c r="N50" i="7"/>
  <c r="N49" i="7"/>
  <c r="S35" i="96"/>
  <c r="S34" i="96"/>
  <c r="S36" i="96"/>
  <c r="S33" i="96"/>
  <c r="S31" i="96"/>
  <c r="S32" i="96"/>
  <c r="BK52" i="9"/>
  <c r="BC52" i="9"/>
  <c r="BJ52" i="101"/>
  <c r="BB52" i="101"/>
  <c r="N45" i="102"/>
  <c r="N44" i="102"/>
  <c r="N42" i="102"/>
  <c r="N41" i="102"/>
  <c r="N40" i="102"/>
  <c r="N43" i="102"/>
  <c r="F48" i="95"/>
  <c r="G48" i="95"/>
  <c r="V49" i="95"/>
  <c r="N24" i="103"/>
  <c r="N26" i="103"/>
  <c r="N23" i="103"/>
  <c r="N25" i="103"/>
  <c r="N22" i="103"/>
  <c r="N27" i="103"/>
  <c r="Z24" i="107"/>
  <c r="Z25" i="107"/>
  <c r="Z23" i="107"/>
  <c r="Z27" i="107"/>
  <c r="Z26" i="107"/>
  <c r="Z22" i="107"/>
  <c r="R31" i="95"/>
  <c r="R36" i="95"/>
  <c r="R35" i="95"/>
  <c r="R34" i="95"/>
  <c r="R32" i="95"/>
  <c r="R33" i="95"/>
  <c r="W50" i="6"/>
  <c r="W51" i="6"/>
  <c r="W49" i="6"/>
  <c r="W52" i="6"/>
  <c r="W53" i="6"/>
  <c r="W54" i="6"/>
  <c r="BK22" i="9"/>
  <c r="R30" i="91"/>
  <c r="S30" i="91"/>
  <c r="J22" i="103"/>
  <c r="J24" i="103"/>
  <c r="J27" i="103"/>
  <c r="J26" i="103"/>
  <c r="J25" i="103"/>
  <c r="J23" i="103"/>
  <c r="J30" i="6"/>
  <c r="K30" i="6"/>
  <c r="AA32" i="6"/>
  <c r="BK32" i="6" s="1"/>
  <c r="O39" i="6"/>
  <c r="N39" i="6"/>
  <c r="AA42" i="6"/>
  <c r="N30" i="98"/>
  <c r="O30" i="98"/>
  <c r="AA53" i="10"/>
  <c r="AA51" i="10"/>
  <c r="AA54" i="10"/>
  <c r="AA50" i="10"/>
  <c r="AA49" i="10"/>
  <c r="AA52" i="10"/>
  <c r="S27" i="7"/>
  <c r="S23" i="7"/>
  <c r="S26" i="7"/>
  <c r="S22" i="7"/>
  <c r="S24" i="7"/>
  <c r="S25" i="7"/>
  <c r="R52" i="92"/>
  <c r="R54" i="92"/>
  <c r="R49" i="92"/>
  <c r="R53" i="92"/>
  <c r="R51" i="92"/>
  <c r="R50" i="92"/>
  <c r="AA43" i="91"/>
  <c r="AA40" i="91"/>
  <c r="AA45" i="91"/>
  <c r="AA41" i="91"/>
  <c r="AA44" i="91"/>
  <c r="AA42" i="91"/>
  <c r="J51" i="99"/>
  <c r="J54" i="99"/>
  <c r="J49" i="99"/>
  <c r="J52" i="99"/>
  <c r="J53" i="99"/>
  <c r="J50" i="99"/>
  <c r="V25" i="99"/>
  <c r="V26" i="99"/>
  <c r="V22" i="99"/>
  <c r="V27" i="99"/>
  <c r="V24" i="99"/>
  <c r="V23" i="99"/>
  <c r="BA35" i="117"/>
  <c r="BI35" i="117"/>
  <c r="BK43" i="9"/>
  <c r="BC43" i="9"/>
  <c r="F22" i="87"/>
  <c r="F26" i="87"/>
  <c r="F24" i="87"/>
  <c r="F25" i="87"/>
  <c r="F23" i="87"/>
  <c r="F27" i="87"/>
  <c r="BA31" i="1"/>
  <c r="BI31" i="1"/>
  <c r="K26" i="9"/>
  <c r="K25" i="9"/>
  <c r="K23" i="9"/>
  <c r="K22" i="9"/>
  <c r="K27" i="9"/>
  <c r="K24" i="9"/>
  <c r="S26" i="9"/>
  <c r="S22" i="9"/>
  <c r="S25" i="9"/>
  <c r="S27" i="9"/>
  <c r="S23" i="9"/>
  <c r="S24" i="9"/>
  <c r="J35" i="4"/>
  <c r="J32" i="4"/>
  <c r="J36" i="4"/>
  <c r="J34" i="4"/>
  <c r="J31" i="4"/>
  <c r="J33" i="4"/>
  <c r="S24" i="108"/>
  <c r="S27" i="108"/>
  <c r="S23" i="108"/>
  <c r="S22" i="108"/>
  <c r="S26" i="108"/>
  <c r="S25" i="108"/>
  <c r="K21" i="96"/>
  <c r="J21" i="96"/>
  <c r="F39" i="108"/>
  <c r="G39" i="108"/>
  <c r="S30" i="90"/>
  <c r="R30" i="90"/>
  <c r="Z31" i="4"/>
  <c r="J35" i="100"/>
  <c r="AA25" i="4"/>
  <c r="AA40" i="5"/>
  <c r="AA45" i="5"/>
  <c r="AA42" i="5"/>
  <c r="AA44" i="5"/>
  <c r="AA41" i="5"/>
  <c r="AA43" i="5"/>
  <c r="V34" i="99"/>
  <c r="V33" i="99"/>
  <c r="V36" i="99"/>
  <c r="V35" i="99"/>
  <c r="V32" i="99"/>
  <c r="V31" i="99"/>
  <c r="K24" i="104"/>
  <c r="K26" i="104"/>
  <c r="K25" i="104"/>
  <c r="K22" i="104"/>
  <c r="K23" i="104"/>
  <c r="K27" i="104"/>
  <c r="BK41" i="102"/>
  <c r="AA43" i="92"/>
  <c r="AA44" i="92"/>
  <c r="AA45" i="92"/>
  <c r="AA40" i="92"/>
  <c r="AA41" i="92"/>
  <c r="AA42" i="92"/>
  <c r="O50" i="97"/>
  <c r="O54" i="97"/>
  <c r="O52" i="97"/>
  <c r="O49" i="97"/>
  <c r="O51" i="97"/>
  <c r="R54" i="97"/>
  <c r="R52" i="97"/>
  <c r="R53" i="97"/>
  <c r="R50" i="97"/>
  <c r="R51" i="97"/>
  <c r="G41" i="1"/>
  <c r="G42" i="1"/>
  <c r="G44" i="1"/>
  <c r="G45" i="1"/>
  <c r="G40" i="1"/>
  <c r="G43" i="1"/>
  <c r="K35" i="86"/>
  <c r="K34" i="86"/>
  <c r="K32" i="86"/>
  <c r="K31" i="86"/>
  <c r="K36" i="86"/>
  <c r="K33" i="86"/>
  <c r="N25" i="85"/>
  <c r="N26" i="85"/>
  <c r="N23" i="85"/>
  <c r="N27" i="85"/>
  <c r="N22" i="85"/>
  <c r="N24" i="85"/>
  <c r="R34" i="92"/>
  <c r="R32" i="92"/>
  <c r="R31" i="92"/>
  <c r="R36" i="92"/>
  <c r="R33" i="92"/>
  <c r="R35" i="92"/>
  <c r="O48" i="95"/>
  <c r="N48" i="95"/>
  <c r="V51" i="95"/>
  <c r="W51" i="95"/>
  <c r="Z35" i="7"/>
  <c r="Z31" i="7"/>
  <c r="Z36" i="7"/>
  <c r="Z34" i="7"/>
  <c r="Z33" i="7"/>
  <c r="Z32" i="7"/>
  <c r="F30" i="86"/>
  <c r="G30" i="86"/>
  <c r="S41" i="8"/>
  <c r="S45" i="8"/>
  <c r="S42" i="8"/>
  <c r="S43" i="8"/>
  <c r="S40" i="8"/>
  <c r="S44" i="8"/>
  <c r="Y41" i="117"/>
  <c r="J39" i="117"/>
  <c r="T41" i="117"/>
  <c r="K39" i="117"/>
  <c r="R41" i="117"/>
  <c r="W41" i="117"/>
  <c r="AA41" i="117"/>
  <c r="W50" i="93"/>
  <c r="W49" i="93"/>
  <c r="W52" i="93"/>
  <c r="W53" i="93"/>
  <c r="W54" i="93"/>
  <c r="W51" i="93"/>
  <c r="AA43" i="105"/>
  <c r="AA45" i="105"/>
  <c r="AA42" i="105"/>
  <c r="AA41" i="105"/>
  <c r="AA44" i="105"/>
  <c r="AA40" i="105"/>
  <c r="W54" i="102"/>
  <c r="W53" i="102"/>
  <c r="W52" i="102"/>
  <c r="W49" i="102"/>
  <c r="W50" i="102"/>
  <c r="W51" i="102"/>
  <c r="S41" i="7"/>
  <c r="S40" i="7"/>
  <c r="S42" i="7"/>
  <c r="S43" i="7"/>
  <c r="S45" i="7"/>
  <c r="S44" i="7"/>
  <c r="O27" i="8"/>
  <c r="O22" i="8"/>
  <c r="O24" i="8"/>
  <c r="O26" i="8"/>
  <c r="O23" i="8"/>
  <c r="O25" i="8"/>
  <c r="K21" i="101"/>
  <c r="J21" i="101"/>
  <c r="W23" i="101"/>
  <c r="D77" i="47"/>
  <c r="C77" i="47"/>
  <c r="AM77" i="47" s="1"/>
  <c r="W45" i="93"/>
  <c r="W40" i="93"/>
  <c r="W43" i="93"/>
  <c r="W44" i="93"/>
  <c r="W42" i="93"/>
  <c r="W41" i="93"/>
  <c r="Z43" i="86"/>
  <c r="Z41" i="86"/>
  <c r="Z40" i="86"/>
  <c r="Z45" i="86"/>
  <c r="Z44" i="86"/>
  <c r="Z42" i="86"/>
  <c r="S45" i="5"/>
  <c r="S44" i="5"/>
  <c r="S40" i="5"/>
  <c r="S41" i="5"/>
  <c r="S43" i="5"/>
  <c r="S42" i="5"/>
  <c r="N49" i="108"/>
  <c r="N50" i="108"/>
  <c r="N53" i="108"/>
  <c r="N51" i="108"/>
  <c r="N52" i="108"/>
  <c r="N54" i="108"/>
  <c r="V45" i="90"/>
  <c r="V41" i="90"/>
  <c r="V43" i="90"/>
  <c r="V42" i="90"/>
  <c r="V44" i="90"/>
  <c r="V40" i="90"/>
  <c r="V53" i="4"/>
  <c r="V51" i="4"/>
  <c r="V54" i="4"/>
  <c r="V50" i="4"/>
  <c r="V49" i="4"/>
  <c r="V52" i="4"/>
  <c r="K43" i="85"/>
  <c r="K44" i="85"/>
  <c r="K45" i="85"/>
  <c r="K42" i="85"/>
  <c r="K41" i="85"/>
  <c r="K40" i="85"/>
  <c r="J34" i="107"/>
  <c r="J35" i="107"/>
  <c r="J31" i="107"/>
  <c r="J36" i="107"/>
  <c r="J33" i="107"/>
  <c r="J32" i="107"/>
  <c r="O52" i="104"/>
  <c r="O49" i="104"/>
  <c r="O51" i="104"/>
  <c r="O50" i="104"/>
  <c r="O53" i="104"/>
  <c r="O54" i="104"/>
  <c r="Z36" i="96"/>
  <c r="Z32" i="96"/>
  <c r="Z31" i="96"/>
  <c r="Z35" i="96"/>
  <c r="Z33" i="96"/>
  <c r="Z34" i="96"/>
  <c r="S45" i="108"/>
  <c r="S41" i="108"/>
  <c r="S42" i="108"/>
  <c r="S40" i="108"/>
  <c r="S44" i="108"/>
  <c r="S43" i="108"/>
  <c r="F23" i="89"/>
  <c r="F26" i="89"/>
  <c r="F27" i="89"/>
  <c r="F22" i="89"/>
  <c r="F24" i="89"/>
  <c r="Z44" i="105"/>
  <c r="Z42" i="105"/>
  <c r="Z45" i="105"/>
  <c r="Z43" i="105"/>
  <c r="Z41" i="105"/>
  <c r="Z40" i="105"/>
  <c r="Z22" i="90"/>
  <c r="Z27" i="90"/>
  <c r="Z25" i="90"/>
  <c r="Z26" i="90"/>
  <c r="Z23" i="90"/>
  <c r="Z24" i="90"/>
  <c r="W32" i="108"/>
  <c r="W34" i="108"/>
  <c r="W35" i="108"/>
  <c r="W33" i="108"/>
  <c r="W31" i="108"/>
  <c r="W36" i="108"/>
  <c r="C184" i="47"/>
  <c r="AM184" i="47" s="1"/>
  <c r="D184" i="47"/>
  <c r="W54" i="92"/>
  <c r="W53" i="92"/>
  <c r="W50" i="92"/>
  <c r="W52" i="92"/>
  <c r="W49" i="92"/>
  <c r="W51" i="92"/>
  <c r="O44" i="88"/>
  <c r="O42" i="88"/>
  <c r="O40" i="88"/>
  <c r="O41" i="88"/>
  <c r="O45" i="88"/>
  <c r="O43" i="88"/>
  <c r="Z43" i="95"/>
  <c r="Z44" i="95"/>
  <c r="Z42" i="95"/>
  <c r="Z45" i="95"/>
  <c r="Z41" i="95"/>
  <c r="Z40" i="95"/>
  <c r="BC31" i="104"/>
  <c r="G35" i="105"/>
  <c r="G36" i="105"/>
  <c r="G31" i="105"/>
  <c r="G32" i="105"/>
  <c r="G34" i="105"/>
  <c r="G33" i="105"/>
  <c r="AY53" i="1"/>
  <c r="BG53" i="1"/>
  <c r="BA33" i="117"/>
  <c r="BI33" i="117"/>
  <c r="W44" i="90"/>
  <c r="W43" i="90"/>
  <c r="W41" i="90"/>
  <c r="W42" i="90"/>
  <c r="W40" i="90"/>
  <c r="W45" i="90"/>
  <c r="R42" i="85"/>
  <c r="R41" i="85"/>
  <c r="R45" i="85"/>
  <c r="R44" i="85"/>
  <c r="R43" i="85"/>
  <c r="R40" i="85"/>
  <c r="R35" i="5"/>
  <c r="R33" i="5"/>
  <c r="R32" i="5"/>
  <c r="R36" i="5"/>
  <c r="R34" i="5"/>
  <c r="R31" i="5"/>
  <c r="K30" i="10"/>
  <c r="J30" i="10"/>
  <c r="O24" i="108"/>
  <c r="O26" i="108"/>
  <c r="O23" i="108"/>
  <c r="O27" i="108"/>
  <c r="O25" i="108"/>
  <c r="O22" i="108"/>
  <c r="N24" i="97"/>
  <c r="N26" i="97"/>
  <c r="N27" i="97"/>
  <c r="N25" i="97"/>
  <c r="N22" i="97"/>
  <c r="N23" i="97"/>
  <c r="BB35" i="1"/>
  <c r="BJ35" i="1"/>
  <c r="W48" i="104"/>
  <c r="V48" i="104"/>
  <c r="Z53" i="104"/>
  <c r="AA23" i="8"/>
  <c r="AA27" i="8"/>
  <c r="AA22" i="8"/>
  <c r="AA26" i="8"/>
  <c r="AA24" i="8"/>
  <c r="AA25" i="8"/>
  <c r="AA23" i="89"/>
  <c r="AA27" i="89"/>
  <c r="AA24" i="89"/>
  <c r="AA26" i="89"/>
  <c r="AA25" i="89"/>
  <c r="AA22" i="89"/>
  <c r="S52" i="6"/>
  <c r="S50" i="6"/>
  <c r="S54" i="6"/>
  <c r="W32" i="6"/>
  <c r="W35" i="6"/>
  <c r="W34" i="6"/>
  <c r="W36" i="6"/>
  <c r="W33" i="6"/>
  <c r="W31" i="6"/>
  <c r="F36" i="103"/>
  <c r="F33" i="103"/>
  <c r="F31" i="103"/>
  <c r="F32" i="103"/>
  <c r="F34" i="103"/>
  <c r="F35" i="103"/>
  <c r="AA45" i="94"/>
  <c r="AA42" i="94"/>
  <c r="AA44" i="94"/>
  <c r="AA40" i="94"/>
  <c r="AA43" i="94"/>
  <c r="AA41" i="94"/>
  <c r="R31" i="97"/>
  <c r="R32" i="97"/>
  <c r="R33" i="97"/>
  <c r="R36" i="97"/>
  <c r="R35" i="97"/>
  <c r="R34" i="97"/>
  <c r="J36" i="92"/>
  <c r="J35" i="92"/>
  <c r="J34" i="92"/>
  <c r="J31" i="92"/>
  <c r="J33" i="92"/>
  <c r="J32" i="92"/>
  <c r="F21" i="96"/>
  <c r="G21" i="96"/>
  <c r="N52" i="91"/>
  <c r="N49" i="91"/>
  <c r="N51" i="91"/>
  <c r="N50" i="91"/>
  <c r="N53" i="91"/>
  <c r="N54" i="91"/>
  <c r="G53" i="1"/>
  <c r="G51" i="1"/>
  <c r="G54" i="1"/>
  <c r="G50" i="1"/>
  <c r="G52" i="1"/>
  <c r="G49" i="1"/>
  <c r="O52" i="8"/>
  <c r="O49" i="8"/>
  <c r="O50" i="8"/>
  <c r="O54" i="8"/>
  <c r="O51" i="8"/>
  <c r="O53" i="8"/>
  <c r="R25" i="97"/>
  <c r="R22" i="97"/>
  <c r="R23" i="97"/>
  <c r="R26" i="97"/>
  <c r="R27" i="97"/>
  <c r="R24" i="97"/>
  <c r="AA36" i="10"/>
  <c r="AA34" i="10"/>
  <c r="AA31" i="10"/>
  <c r="AA32" i="10"/>
  <c r="AA35" i="10"/>
  <c r="AA33" i="10"/>
  <c r="R49" i="100"/>
  <c r="R52" i="100"/>
  <c r="R50" i="100"/>
  <c r="R51" i="100"/>
  <c r="R54" i="100"/>
  <c r="R53" i="100"/>
  <c r="N48" i="92"/>
  <c r="O48" i="92"/>
  <c r="V22" i="6"/>
  <c r="V23" i="6"/>
  <c r="V26" i="6"/>
  <c r="V27" i="6"/>
  <c r="V24" i="6"/>
  <c r="V25" i="6"/>
  <c r="J39" i="102"/>
  <c r="K39" i="102"/>
  <c r="AA52" i="108"/>
  <c r="AA50" i="108"/>
  <c r="AA54" i="108"/>
  <c r="AA53" i="108"/>
  <c r="AA51" i="108"/>
  <c r="AA49" i="108"/>
  <c r="D97" i="47"/>
  <c r="C97" i="47"/>
  <c r="AM97" i="47" s="1"/>
  <c r="W22" i="92"/>
  <c r="W25" i="92"/>
  <c r="W27" i="92"/>
  <c r="W26" i="92"/>
  <c r="W23" i="92"/>
  <c r="W24" i="92"/>
  <c r="W52" i="108"/>
  <c r="W54" i="108"/>
  <c r="W51" i="108"/>
  <c r="W53" i="108"/>
  <c r="W50" i="108"/>
  <c r="W49" i="108"/>
  <c r="N31" i="88"/>
  <c r="N36" i="88"/>
  <c r="N35" i="88"/>
  <c r="N33" i="88"/>
  <c r="N34" i="88"/>
  <c r="N32" i="88"/>
  <c r="N45" i="7"/>
  <c r="N42" i="7"/>
  <c r="N44" i="7"/>
  <c r="N43" i="7"/>
  <c r="N40" i="7"/>
  <c r="N41" i="7"/>
  <c r="W22" i="117"/>
  <c r="AA22" i="117"/>
  <c r="R22" i="117"/>
  <c r="G21" i="117"/>
  <c r="F21" i="117"/>
  <c r="T22" i="117"/>
  <c r="Y22" i="117"/>
  <c r="S42" i="96"/>
  <c r="S43" i="96"/>
  <c r="S41" i="96"/>
  <c r="S44" i="96"/>
  <c r="S45" i="96"/>
  <c r="S40" i="96"/>
  <c r="AA53" i="100"/>
  <c r="AA54" i="100"/>
  <c r="AA49" i="100"/>
  <c r="AA51" i="100"/>
  <c r="AA50" i="100"/>
  <c r="AA52" i="100"/>
  <c r="BG50" i="100"/>
  <c r="AY50" i="100"/>
  <c r="BB36" i="7"/>
  <c r="BJ36" i="7"/>
  <c r="BK52" i="104"/>
  <c r="BC52" i="104"/>
  <c r="G45" i="90"/>
  <c r="G41" i="90"/>
  <c r="G43" i="90"/>
  <c r="G42" i="90"/>
  <c r="G44" i="90"/>
  <c r="G40" i="90"/>
  <c r="F32" i="98"/>
  <c r="F36" i="98"/>
  <c r="F31" i="98"/>
  <c r="F34" i="98"/>
  <c r="F33" i="98"/>
  <c r="F35" i="98"/>
  <c r="Z53" i="92"/>
  <c r="Z50" i="92"/>
  <c r="Z52" i="92"/>
  <c r="Z49" i="92"/>
  <c r="Z51" i="92"/>
  <c r="Z54" i="92"/>
  <c r="G41" i="89"/>
  <c r="G44" i="89"/>
  <c r="G43" i="89"/>
  <c r="G40" i="89"/>
  <c r="G45" i="89"/>
  <c r="G42" i="89"/>
  <c r="K53" i="86"/>
  <c r="K52" i="86"/>
  <c r="K50" i="86"/>
  <c r="K54" i="86"/>
  <c r="K49" i="86"/>
  <c r="K51" i="86"/>
  <c r="R36" i="96"/>
  <c r="R32" i="96"/>
  <c r="R34" i="96"/>
  <c r="R33" i="96"/>
  <c r="R35" i="96"/>
  <c r="R31" i="96"/>
  <c r="BJ54" i="101"/>
  <c r="BB54" i="101"/>
  <c r="F48" i="104"/>
  <c r="G48" i="104"/>
  <c r="Z49" i="104"/>
  <c r="AA49" i="104"/>
  <c r="G21" i="95"/>
  <c r="F21" i="95"/>
  <c r="V22" i="95"/>
  <c r="O31" i="107"/>
  <c r="O36" i="107"/>
  <c r="O33" i="107"/>
  <c r="O32" i="107"/>
  <c r="O34" i="107"/>
  <c r="O35" i="107"/>
  <c r="V33" i="90"/>
  <c r="V34" i="90"/>
  <c r="V31" i="90"/>
  <c r="V36" i="90"/>
  <c r="V32" i="90"/>
  <c r="V35" i="90"/>
  <c r="Z36" i="106"/>
  <c r="Z31" i="106"/>
  <c r="Z33" i="106"/>
  <c r="Z35" i="106"/>
  <c r="Z32" i="106"/>
  <c r="Z34" i="106"/>
  <c r="R39" i="91"/>
  <c r="S39" i="91"/>
  <c r="F49" i="103"/>
  <c r="F52" i="103"/>
  <c r="F53" i="103"/>
  <c r="F51" i="103"/>
  <c r="F50" i="103"/>
  <c r="F54" i="103"/>
  <c r="F21" i="92"/>
  <c r="G21" i="92"/>
  <c r="G25" i="98"/>
  <c r="G24" i="98"/>
  <c r="G27" i="98"/>
  <c r="G22" i="98"/>
  <c r="G26" i="98"/>
  <c r="G23" i="98"/>
  <c r="N21" i="98"/>
  <c r="O21" i="98"/>
  <c r="Z27" i="108"/>
  <c r="Z23" i="108"/>
  <c r="Z25" i="108"/>
  <c r="Z26" i="108"/>
  <c r="Z22" i="108"/>
  <c r="Z24" i="108"/>
  <c r="BC23" i="93"/>
  <c r="BK23" i="93"/>
  <c r="S50" i="86"/>
  <c r="S52" i="86"/>
  <c r="S49" i="86"/>
  <c r="S51" i="86"/>
  <c r="S53" i="86"/>
  <c r="S54" i="86"/>
  <c r="G24" i="107"/>
  <c r="G23" i="107"/>
  <c r="G26" i="107"/>
  <c r="G27" i="107"/>
  <c r="G25" i="107"/>
  <c r="G22" i="107"/>
  <c r="Z45" i="91"/>
  <c r="Z43" i="91"/>
  <c r="Z44" i="91"/>
  <c r="Z41" i="91"/>
  <c r="Z42" i="91"/>
  <c r="Z40" i="91"/>
  <c r="Z34" i="94"/>
  <c r="Z31" i="94"/>
  <c r="Z32" i="94"/>
  <c r="Z36" i="94"/>
  <c r="Z33" i="94"/>
  <c r="W23" i="87"/>
  <c r="W26" i="87"/>
  <c r="W22" i="87"/>
  <c r="W27" i="87"/>
  <c r="W25" i="87"/>
  <c r="BK27" i="102"/>
  <c r="BC27" i="102"/>
  <c r="V23" i="101"/>
  <c r="J26" i="100"/>
  <c r="V54" i="103"/>
  <c r="V50" i="103"/>
  <c r="V53" i="103"/>
  <c r="V52" i="103"/>
  <c r="V51" i="103"/>
  <c r="V49" i="103"/>
  <c r="BJ43" i="7"/>
  <c r="BB43" i="7"/>
  <c r="K21" i="102"/>
  <c r="J21" i="102"/>
  <c r="Z23" i="102"/>
  <c r="AA23" i="102"/>
  <c r="K48" i="89"/>
  <c r="J48" i="89"/>
  <c r="BC33" i="93"/>
  <c r="BK33" i="93"/>
  <c r="K25" i="7"/>
  <c r="K24" i="7"/>
  <c r="K27" i="7"/>
  <c r="K23" i="7"/>
  <c r="K22" i="7"/>
  <c r="K26" i="7"/>
  <c r="BA54" i="117"/>
  <c r="BI54" i="117"/>
  <c r="W44" i="98"/>
  <c r="W42" i="98"/>
  <c r="W41" i="98"/>
  <c r="W40" i="98"/>
  <c r="W45" i="98"/>
  <c r="W43" i="98"/>
  <c r="BK33" i="9"/>
  <c r="BC33" i="9"/>
  <c r="S35" i="107"/>
  <c r="S36" i="107"/>
  <c r="S32" i="107"/>
  <c r="S33" i="107"/>
  <c r="S34" i="107"/>
  <c r="S31" i="107"/>
  <c r="G21" i="10"/>
  <c r="F21" i="10"/>
  <c r="BK50" i="102"/>
  <c r="R40" i="7"/>
  <c r="R44" i="7"/>
  <c r="R41" i="7"/>
  <c r="R45" i="7"/>
  <c r="R42" i="7"/>
  <c r="R43" i="7"/>
  <c r="N35" i="7"/>
  <c r="N33" i="7"/>
  <c r="N31" i="7"/>
  <c r="N32" i="7"/>
  <c r="N36" i="7"/>
  <c r="N34" i="7"/>
  <c r="AY32" i="1"/>
  <c r="BG32" i="1"/>
  <c r="V25" i="102"/>
  <c r="V27" i="102"/>
  <c r="V23" i="102"/>
  <c r="V24" i="102"/>
  <c r="V26" i="102"/>
  <c r="V22" i="102"/>
  <c r="BJ40" i="7"/>
  <c r="BB40" i="7"/>
  <c r="BK35" i="93"/>
  <c r="BC35" i="93"/>
  <c r="V45" i="93"/>
  <c r="V44" i="93"/>
  <c r="V42" i="93"/>
  <c r="V41" i="93"/>
  <c r="V43" i="93"/>
  <c r="V40" i="93"/>
  <c r="F40" i="1"/>
  <c r="F43" i="1"/>
  <c r="F44" i="1"/>
  <c r="F41" i="1"/>
  <c r="F45" i="1"/>
  <c r="F42" i="1"/>
  <c r="V36" i="105"/>
  <c r="V33" i="105"/>
  <c r="V31" i="105"/>
  <c r="V32" i="105"/>
  <c r="V34" i="105"/>
  <c r="V35" i="105"/>
  <c r="BB40" i="1"/>
  <c r="J35" i="86"/>
  <c r="J34" i="86"/>
  <c r="J36" i="86"/>
  <c r="J32" i="86"/>
  <c r="J33" i="86"/>
  <c r="J31" i="86"/>
  <c r="O21" i="106"/>
  <c r="N21" i="106"/>
  <c r="Z31" i="105"/>
  <c r="Z32" i="105"/>
  <c r="Z33" i="105"/>
  <c r="Z36" i="105"/>
  <c r="Z34" i="105"/>
  <c r="Z35" i="105"/>
  <c r="F30" i="10"/>
  <c r="G30" i="10"/>
  <c r="N33" i="93"/>
  <c r="N31" i="93"/>
  <c r="N34" i="93"/>
  <c r="N32" i="93"/>
  <c r="N35" i="93"/>
  <c r="N36" i="93"/>
  <c r="S31" i="92"/>
  <c r="S32" i="92"/>
  <c r="S35" i="92"/>
  <c r="S36" i="92"/>
  <c r="S34" i="92"/>
  <c r="S33" i="92"/>
  <c r="Z51" i="97"/>
  <c r="Z52" i="97"/>
  <c r="Z50" i="97"/>
  <c r="Z54" i="97"/>
  <c r="K39" i="108"/>
  <c r="J39" i="108"/>
  <c r="W27" i="102"/>
  <c r="W23" i="102"/>
  <c r="W26" i="102"/>
  <c r="W25" i="102"/>
  <c r="W22" i="102"/>
  <c r="W24" i="102"/>
  <c r="BB22" i="7"/>
  <c r="BJ22" i="7"/>
  <c r="BC33" i="104"/>
  <c r="BK33" i="104"/>
  <c r="K39" i="89"/>
  <c r="J39" i="89"/>
  <c r="BK36" i="93"/>
  <c r="BC36" i="93"/>
  <c r="Z26" i="97"/>
  <c r="Z23" i="97"/>
  <c r="Z25" i="97"/>
  <c r="Z27" i="97"/>
  <c r="Z22" i="97"/>
  <c r="Z24" i="97"/>
  <c r="BG51" i="1"/>
  <c r="AY51" i="1"/>
  <c r="AA51" i="8"/>
  <c r="AA50" i="8"/>
  <c r="AA49" i="8"/>
  <c r="AA52" i="8"/>
  <c r="AA54" i="8"/>
  <c r="AA53" i="8"/>
  <c r="BA26" i="117"/>
  <c r="BI26" i="117"/>
  <c r="J32" i="99"/>
  <c r="J36" i="99"/>
  <c r="J34" i="99"/>
  <c r="J35" i="99"/>
  <c r="J31" i="99"/>
  <c r="J33" i="99"/>
  <c r="G48" i="4"/>
  <c r="F48" i="4"/>
  <c r="Z49" i="4"/>
  <c r="BC45" i="117"/>
  <c r="BK45" i="117"/>
  <c r="N51" i="93"/>
  <c r="N53" i="93"/>
  <c r="N54" i="93"/>
  <c r="N52" i="93"/>
  <c r="N49" i="93"/>
  <c r="N50" i="93"/>
  <c r="O45" i="103"/>
  <c r="O40" i="103"/>
  <c r="O43" i="103"/>
  <c r="O41" i="103"/>
  <c r="O44" i="103"/>
  <c r="O42" i="103"/>
  <c r="N39" i="106"/>
  <c r="O39" i="106"/>
  <c r="Z34" i="97"/>
  <c r="Z36" i="97"/>
  <c r="Z31" i="97"/>
  <c r="Z32" i="97"/>
  <c r="Z33" i="97"/>
  <c r="F39" i="10"/>
  <c r="G39" i="10"/>
  <c r="J50" i="90"/>
  <c r="J53" i="90"/>
  <c r="J51" i="90"/>
  <c r="J54" i="90"/>
  <c r="J52" i="90"/>
  <c r="J49" i="90"/>
  <c r="V53" i="102"/>
  <c r="V50" i="102"/>
  <c r="V49" i="102"/>
  <c r="V52" i="102"/>
  <c r="V54" i="102"/>
  <c r="V51" i="102"/>
  <c r="G22" i="9"/>
  <c r="G26" i="9"/>
  <c r="G25" i="9"/>
  <c r="G24" i="9"/>
  <c r="G27" i="9"/>
  <c r="G23" i="9"/>
  <c r="K53" i="7"/>
  <c r="K50" i="7"/>
  <c r="K49" i="7"/>
  <c r="K52" i="7"/>
  <c r="K54" i="7"/>
  <c r="K51" i="7"/>
  <c r="AA31" i="87"/>
  <c r="AA36" i="87"/>
  <c r="AA32" i="87"/>
  <c r="AA35" i="87"/>
  <c r="AA34" i="87"/>
  <c r="Z31" i="103"/>
  <c r="Z35" i="103"/>
  <c r="Z32" i="103"/>
  <c r="Z34" i="103"/>
  <c r="Z36" i="103"/>
  <c r="Z33" i="103"/>
  <c r="W39" i="100"/>
  <c r="V39" i="100"/>
  <c r="K44" i="100"/>
  <c r="V43" i="92"/>
  <c r="V45" i="92"/>
  <c r="V42" i="92"/>
  <c r="V44" i="92"/>
  <c r="V40" i="92"/>
  <c r="V41" i="92"/>
  <c r="G51" i="105"/>
  <c r="G54" i="105"/>
  <c r="G53" i="105"/>
  <c r="G52" i="105"/>
  <c r="G50" i="105"/>
  <c r="G49" i="105"/>
  <c r="S42" i="105"/>
  <c r="S44" i="105"/>
  <c r="S40" i="105"/>
  <c r="S45" i="105"/>
  <c r="S43" i="105"/>
  <c r="S41" i="105"/>
  <c r="S45" i="88"/>
  <c r="S43" i="88"/>
  <c r="S42" i="88"/>
  <c r="S40" i="88"/>
  <c r="S44" i="88"/>
  <c r="S41" i="88"/>
  <c r="K43" i="91"/>
  <c r="K44" i="91"/>
  <c r="K40" i="91"/>
  <c r="R31" i="9"/>
  <c r="R33" i="9"/>
  <c r="R35" i="9"/>
  <c r="R36" i="9"/>
  <c r="R34" i="9"/>
  <c r="R32" i="9"/>
  <c r="G30" i="99"/>
  <c r="F30" i="99"/>
  <c r="AA51" i="97"/>
  <c r="AA54" i="97"/>
  <c r="AA49" i="97"/>
  <c r="AA52" i="97"/>
  <c r="AA50" i="97"/>
  <c r="V39" i="106"/>
  <c r="W39" i="106"/>
  <c r="Z35" i="88"/>
  <c r="Z32" i="88"/>
  <c r="Z33" i="88"/>
  <c r="Z31" i="88"/>
  <c r="Z34" i="88"/>
  <c r="Z36" i="88"/>
  <c r="K32" i="103"/>
  <c r="K35" i="103"/>
  <c r="K36" i="103"/>
  <c r="K33" i="103"/>
  <c r="K31" i="103"/>
  <c r="K34" i="103"/>
  <c r="J22" i="92"/>
  <c r="J27" i="92"/>
  <c r="J25" i="92"/>
  <c r="J26" i="92"/>
  <c r="J23" i="92"/>
  <c r="J24" i="92"/>
  <c r="W45" i="87"/>
  <c r="W42" i="87"/>
  <c r="W43" i="87"/>
  <c r="W44" i="87"/>
  <c r="W41" i="87"/>
  <c r="W40" i="87"/>
  <c r="V34" i="89"/>
  <c r="V35" i="89"/>
  <c r="V36" i="89"/>
  <c r="V32" i="89"/>
  <c r="V31" i="89"/>
  <c r="V33" i="89"/>
  <c r="Z36" i="91"/>
  <c r="Z33" i="91"/>
  <c r="Z31" i="91"/>
  <c r="Z35" i="91"/>
  <c r="Z34" i="91"/>
  <c r="V22" i="108"/>
  <c r="V25" i="108"/>
  <c r="V24" i="108"/>
  <c r="V26" i="108"/>
  <c r="V27" i="108"/>
  <c r="V23" i="108"/>
  <c r="BB31" i="7"/>
  <c r="BJ31" i="7"/>
  <c r="V51" i="5"/>
  <c r="V52" i="5"/>
  <c r="V53" i="5"/>
  <c r="V49" i="5"/>
  <c r="V54" i="5"/>
  <c r="V50" i="5"/>
  <c r="R43" i="5"/>
  <c r="R45" i="5"/>
  <c r="R40" i="5"/>
  <c r="R44" i="5"/>
  <c r="R42" i="5"/>
  <c r="R41" i="5"/>
  <c r="S31" i="5"/>
  <c r="S32" i="5"/>
  <c r="S33" i="5"/>
  <c r="S35" i="5"/>
  <c r="S36" i="5"/>
  <c r="S34" i="5"/>
  <c r="F48" i="102"/>
  <c r="G48" i="102"/>
  <c r="AA49" i="102"/>
  <c r="BC49" i="102" s="1"/>
  <c r="BJ31" i="1"/>
  <c r="BB31" i="1"/>
  <c r="Z27" i="91"/>
  <c r="Z24" i="91"/>
  <c r="Z25" i="91"/>
  <c r="Z23" i="91"/>
  <c r="Z26" i="91"/>
  <c r="Z22" i="91"/>
  <c r="BC44" i="6"/>
  <c r="BK44" i="6"/>
  <c r="W39" i="104"/>
  <c r="V39" i="104"/>
  <c r="AA44" i="104"/>
  <c r="BK44" i="104" s="1"/>
  <c r="K32" i="90"/>
  <c r="K34" i="90"/>
  <c r="K35" i="90"/>
  <c r="K36" i="90"/>
  <c r="K31" i="90"/>
  <c r="K33" i="90"/>
  <c r="N51" i="117"/>
  <c r="N53" i="117"/>
  <c r="N49" i="117"/>
  <c r="N50" i="117"/>
  <c r="N52" i="117"/>
  <c r="N54" i="117"/>
  <c r="Z45" i="5"/>
  <c r="Z44" i="5"/>
  <c r="Z43" i="5"/>
  <c r="Z40" i="5"/>
  <c r="Z41" i="5"/>
  <c r="Z42" i="5"/>
  <c r="BJ22" i="1"/>
  <c r="BB22" i="1"/>
  <c r="R54" i="95"/>
  <c r="R49" i="95"/>
  <c r="R53" i="95"/>
  <c r="R50" i="95"/>
  <c r="R52" i="95"/>
  <c r="R51" i="95"/>
  <c r="K40" i="99"/>
  <c r="K41" i="99"/>
  <c r="K44" i="99"/>
  <c r="K43" i="99"/>
  <c r="K45" i="99"/>
  <c r="K42" i="99"/>
  <c r="W54" i="103"/>
  <c r="W51" i="103"/>
  <c r="W50" i="103"/>
  <c r="W52" i="103"/>
  <c r="W49" i="103"/>
  <c r="W53" i="103"/>
  <c r="W35" i="99"/>
  <c r="W31" i="99"/>
  <c r="W32" i="99"/>
  <c r="W36" i="99"/>
  <c r="W34" i="99"/>
  <c r="W33" i="99"/>
  <c r="K21" i="5"/>
  <c r="J21" i="5"/>
  <c r="BJ41" i="7"/>
  <c r="BB41" i="7"/>
  <c r="J26" i="104"/>
  <c r="J27" i="104"/>
  <c r="J24" i="104"/>
  <c r="J25" i="104"/>
  <c r="J23" i="104"/>
  <c r="J22" i="104"/>
  <c r="BK42" i="102"/>
  <c r="BC42" i="102"/>
  <c r="O24" i="90"/>
  <c r="O27" i="90"/>
  <c r="O23" i="90"/>
  <c r="O26" i="90"/>
  <c r="O22" i="90"/>
  <c r="O25" i="90"/>
  <c r="K30" i="102"/>
  <c r="J30" i="102"/>
  <c r="AA32" i="102"/>
  <c r="Z32" i="102"/>
  <c r="Z45" i="92"/>
  <c r="Z41" i="92"/>
  <c r="Z40" i="92"/>
  <c r="Z43" i="92"/>
  <c r="Z42" i="92"/>
  <c r="Z44" i="92"/>
  <c r="AY52" i="100"/>
  <c r="BG52" i="100"/>
  <c r="BB33" i="7"/>
  <c r="BJ33" i="7"/>
  <c r="V26" i="90"/>
  <c r="V24" i="90"/>
  <c r="V25" i="90"/>
  <c r="V27" i="90"/>
  <c r="V23" i="90"/>
  <c r="V22" i="90"/>
  <c r="J27" i="7"/>
  <c r="J22" i="7"/>
  <c r="J26" i="7"/>
  <c r="J25" i="7"/>
  <c r="J24" i="7"/>
  <c r="J23" i="7"/>
  <c r="S54" i="97"/>
  <c r="S52" i="97"/>
  <c r="S50" i="97"/>
  <c r="S51" i="97"/>
  <c r="N48" i="99"/>
  <c r="O48" i="99"/>
  <c r="BK40" i="1"/>
  <c r="BC40" i="1"/>
  <c r="S43" i="6"/>
  <c r="S44" i="6"/>
  <c r="S45" i="6"/>
  <c r="S40" i="6"/>
  <c r="S42" i="6"/>
  <c r="S41" i="6"/>
  <c r="G45" i="9"/>
  <c r="G43" i="9"/>
  <c r="G42" i="9"/>
  <c r="G41" i="9"/>
  <c r="G44" i="9"/>
  <c r="G40" i="9"/>
  <c r="R35" i="107"/>
  <c r="R32" i="107"/>
  <c r="R31" i="107"/>
  <c r="R33" i="107"/>
  <c r="R36" i="107"/>
  <c r="R34" i="107"/>
  <c r="O24" i="85"/>
  <c r="O22" i="85"/>
  <c r="O26" i="85"/>
  <c r="O25" i="85"/>
  <c r="O23" i="85"/>
  <c r="O27" i="85"/>
  <c r="N44" i="108"/>
  <c r="N41" i="108"/>
  <c r="N43" i="108"/>
  <c r="N40" i="108"/>
  <c r="N42" i="108"/>
  <c r="N45" i="108"/>
  <c r="V23" i="87"/>
  <c r="V22" i="87"/>
  <c r="V24" i="87"/>
  <c r="V25" i="87"/>
  <c r="V27" i="87"/>
  <c r="V26" i="87"/>
  <c r="BC25" i="6"/>
  <c r="BK25" i="6"/>
  <c r="BC26" i="102"/>
  <c r="BK26" i="102"/>
  <c r="BK27" i="93"/>
  <c r="BC27" i="93"/>
  <c r="AA44" i="108"/>
  <c r="AA42" i="108"/>
  <c r="AA43" i="108"/>
  <c r="AA41" i="108"/>
  <c r="AA40" i="108"/>
  <c r="AA45" i="108"/>
  <c r="AA43" i="102"/>
  <c r="S45" i="92"/>
  <c r="S41" i="92"/>
  <c r="S43" i="92"/>
  <c r="S42" i="92"/>
  <c r="S40" i="92"/>
  <c r="S44" i="92"/>
  <c r="BB50" i="7"/>
  <c r="BJ50" i="7"/>
  <c r="O39" i="4"/>
  <c r="N39" i="4"/>
  <c r="BC22" i="93"/>
  <c r="BK22" i="93"/>
  <c r="BJ24" i="7"/>
  <c r="BB24" i="7"/>
  <c r="J54" i="94"/>
  <c r="J52" i="94"/>
  <c r="J49" i="94"/>
  <c r="J50" i="94"/>
  <c r="J51" i="94"/>
  <c r="J53" i="94"/>
  <c r="Z36" i="99"/>
  <c r="Z33" i="99"/>
  <c r="Z34" i="99"/>
  <c r="Z31" i="99"/>
  <c r="Z35" i="99"/>
  <c r="Z32" i="99"/>
  <c r="F21" i="7"/>
  <c r="G21" i="7"/>
  <c r="BK45" i="6"/>
  <c r="BC45" i="6"/>
  <c r="Z45" i="106"/>
  <c r="Z40" i="106"/>
  <c r="Z42" i="106"/>
  <c r="Z41" i="106"/>
  <c r="Z43" i="106"/>
  <c r="Z44" i="106"/>
  <c r="F24" i="90"/>
  <c r="F27" i="90"/>
  <c r="F25" i="90"/>
  <c r="F23" i="90"/>
  <c r="F22" i="90"/>
  <c r="F26" i="90"/>
  <c r="V49" i="108"/>
  <c r="V52" i="108"/>
  <c r="V54" i="108"/>
  <c r="V51" i="108"/>
  <c r="V53" i="108"/>
  <c r="V50" i="108"/>
  <c r="BG54" i="100"/>
  <c r="AY54" i="100"/>
  <c r="K48" i="95"/>
  <c r="J48" i="95"/>
  <c r="W27" i="86"/>
  <c r="W24" i="86"/>
  <c r="W23" i="86"/>
  <c r="W26" i="86"/>
  <c r="W25" i="86"/>
  <c r="W22" i="86"/>
  <c r="W24" i="90"/>
  <c r="W27" i="90"/>
  <c r="W25" i="90"/>
  <c r="W22" i="90"/>
  <c r="W23" i="90"/>
  <c r="W26" i="90"/>
  <c r="G30" i="95"/>
  <c r="F30" i="95"/>
  <c r="N41" i="103"/>
  <c r="N44" i="103"/>
  <c r="N43" i="103"/>
  <c r="N42" i="103"/>
  <c r="N40" i="103"/>
  <c r="N45" i="103"/>
  <c r="O32" i="94"/>
  <c r="O34" i="94"/>
  <c r="O33" i="94"/>
  <c r="O36" i="94"/>
  <c r="O31" i="94"/>
  <c r="N48" i="98"/>
  <c r="O48" i="98"/>
  <c r="BG42" i="1"/>
  <c r="AY42" i="1"/>
  <c r="G30" i="100"/>
  <c r="F30" i="100"/>
  <c r="R49" i="86"/>
  <c r="R50" i="86"/>
  <c r="R51" i="86"/>
  <c r="R54" i="86"/>
  <c r="R53" i="86"/>
  <c r="R52" i="86"/>
  <c r="O45" i="108"/>
  <c r="O42" i="108"/>
  <c r="O43" i="108"/>
  <c r="O44" i="108"/>
  <c r="O40" i="108"/>
  <c r="O41" i="108"/>
  <c r="AA22" i="90"/>
  <c r="AA26" i="90"/>
  <c r="AA24" i="90"/>
  <c r="AA27" i="90"/>
  <c r="AA23" i="90"/>
  <c r="AA25" i="90"/>
  <c r="N50" i="10"/>
  <c r="N51" i="10"/>
  <c r="N53" i="10"/>
  <c r="N49" i="10"/>
  <c r="N52" i="10"/>
  <c r="N54" i="10"/>
  <c r="R25" i="5"/>
  <c r="R27" i="5"/>
  <c r="R22" i="5"/>
  <c r="R26" i="5"/>
  <c r="R23" i="5"/>
  <c r="R24" i="5"/>
  <c r="BJ24" i="117"/>
  <c r="BB24" i="117"/>
  <c r="W48" i="100"/>
  <c r="V48" i="100"/>
  <c r="AA36" i="94"/>
  <c r="AA34" i="94"/>
  <c r="AA33" i="94"/>
  <c r="AA32" i="94"/>
  <c r="AA31" i="94"/>
  <c r="W44" i="92"/>
  <c r="W45" i="92"/>
  <c r="W41" i="92"/>
  <c r="W43" i="92"/>
  <c r="W42" i="92"/>
  <c r="W40" i="92"/>
  <c r="R41" i="105"/>
  <c r="R45" i="105"/>
  <c r="R40" i="105"/>
  <c r="R42" i="105"/>
  <c r="R44" i="105"/>
  <c r="R43" i="105"/>
  <c r="V34" i="91"/>
  <c r="V31" i="91"/>
  <c r="V36" i="91"/>
  <c r="V32" i="91"/>
  <c r="V33" i="91"/>
  <c r="V35" i="91"/>
  <c r="J41" i="4"/>
  <c r="J45" i="4"/>
  <c r="J43" i="4"/>
  <c r="J42" i="4"/>
  <c r="J40" i="4"/>
  <c r="J44" i="4"/>
  <c r="Z54" i="103"/>
  <c r="Z52" i="103"/>
  <c r="Z51" i="103"/>
  <c r="Z50" i="103"/>
  <c r="Z53" i="103"/>
  <c r="Z49" i="103"/>
  <c r="R44" i="95"/>
  <c r="R40" i="95"/>
  <c r="R45" i="95"/>
  <c r="R42" i="95"/>
  <c r="R43" i="95"/>
  <c r="R41" i="95"/>
  <c r="AA34" i="88"/>
  <c r="AA36" i="88"/>
  <c r="AA32" i="88"/>
  <c r="AA31" i="88"/>
  <c r="AA35" i="88"/>
  <c r="AA33" i="88"/>
  <c r="J32" i="103"/>
  <c r="J34" i="103"/>
  <c r="J35" i="103"/>
  <c r="J33" i="103"/>
  <c r="J31" i="103"/>
  <c r="J36" i="103"/>
  <c r="K25" i="92"/>
  <c r="K27" i="92"/>
  <c r="K22" i="92"/>
  <c r="K23" i="92"/>
  <c r="K26" i="92"/>
  <c r="K24" i="92"/>
  <c r="BK31" i="6"/>
  <c r="BC31" i="6"/>
  <c r="R26" i="9"/>
  <c r="R22" i="9"/>
  <c r="R23" i="9"/>
  <c r="R24" i="9"/>
  <c r="R25" i="9"/>
  <c r="R27" i="9"/>
  <c r="V52" i="98"/>
  <c r="V54" i="98"/>
  <c r="V49" i="98"/>
  <c r="V51" i="98"/>
  <c r="V53" i="98"/>
  <c r="V50" i="98"/>
  <c r="S54" i="103"/>
  <c r="S49" i="103"/>
  <c r="S51" i="103"/>
  <c r="S52" i="103"/>
  <c r="S50" i="103"/>
  <c r="S53" i="103"/>
  <c r="R32" i="8"/>
  <c r="R33" i="8"/>
  <c r="R35" i="8"/>
  <c r="R36" i="8"/>
  <c r="R31" i="8"/>
  <c r="R34" i="8"/>
  <c r="W53" i="89"/>
  <c r="W52" i="89"/>
  <c r="W54" i="89"/>
  <c r="W49" i="89"/>
  <c r="W51" i="89"/>
  <c r="W50" i="89"/>
  <c r="R48" i="4"/>
  <c r="S48" i="4"/>
  <c r="K49" i="105"/>
  <c r="K52" i="105"/>
  <c r="K53" i="105"/>
  <c r="K51" i="105"/>
  <c r="K50" i="105"/>
  <c r="K54" i="105"/>
  <c r="N41" i="104"/>
  <c r="N45" i="104"/>
  <c r="N40" i="104"/>
  <c r="N43" i="104"/>
  <c r="N44" i="104"/>
  <c r="N42" i="104"/>
  <c r="F48" i="7"/>
  <c r="G48" i="7"/>
  <c r="G21" i="102"/>
  <c r="F21" i="102"/>
  <c r="Z53" i="96"/>
  <c r="Z51" i="96"/>
  <c r="Z49" i="96"/>
  <c r="Z50" i="96"/>
  <c r="Z54" i="96"/>
  <c r="Z52" i="96"/>
  <c r="AA35" i="85"/>
  <c r="AA31" i="85"/>
  <c r="AA32" i="85"/>
  <c r="AA36" i="85"/>
  <c r="AA34" i="85"/>
  <c r="AA33" i="85"/>
  <c r="V26" i="4"/>
  <c r="V23" i="4"/>
  <c r="V22" i="4"/>
  <c r="V24" i="4"/>
  <c r="V27" i="4"/>
  <c r="V25" i="4"/>
  <c r="AA54" i="86"/>
  <c r="AA50" i="86"/>
  <c r="AA52" i="86"/>
  <c r="AA51" i="86"/>
  <c r="AA49" i="86"/>
  <c r="AA53" i="86"/>
  <c r="J45" i="97"/>
  <c r="J42" i="97"/>
  <c r="J41" i="97"/>
  <c r="J40" i="97"/>
  <c r="J44" i="97"/>
  <c r="J43" i="97"/>
  <c r="BC51" i="117"/>
  <c r="BK51" i="117"/>
  <c r="BJ23" i="1"/>
  <c r="BB23" i="1"/>
  <c r="J52" i="8"/>
  <c r="J54" i="8"/>
  <c r="J49" i="8"/>
  <c r="J53" i="8"/>
  <c r="J50" i="8"/>
  <c r="J51" i="8"/>
  <c r="AA42" i="106"/>
  <c r="AA40" i="106"/>
  <c r="AA45" i="106"/>
  <c r="AA44" i="106"/>
  <c r="AA41" i="106"/>
  <c r="AA43" i="106"/>
  <c r="Z36" i="90"/>
  <c r="Z32" i="90"/>
  <c r="Z34" i="90"/>
  <c r="Z31" i="90"/>
  <c r="Z35" i="90"/>
  <c r="Z33" i="90"/>
  <c r="G23" i="90"/>
  <c r="G27" i="90"/>
  <c r="G25" i="90"/>
  <c r="G26" i="90"/>
  <c r="G22" i="90"/>
  <c r="G24" i="90"/>
  <c r="N21" i="95"/>
  <c r="O21" i="95"/>
  <c r="G31" i="107"/>
  <c r="G33" i="107"/>
  <c r="G34" i="107"/>
  <c r="G36" i="107"/>
  <c r="G35" i="107"/>
  <c r="G32" i="107"/>
  <c r="BJ24" i="101"/>
  <c r="BB24" i="101"/>
  <c r="BC24" i="104"/>
  <c r="BK24" i="104"/>
  <c r="Z23" i="10"/>
  <c r="Z26" i="10"/>
  <c r="Z24" i="10"/>
  <c r="Z27" i="10"/>
  <c r="Z22" i="10"/>
  <c r="Z25" i="10"/>
  <c r="R48" i="99"/>
  <c r="S48" i="99"/>
  <c r="G33" i="9"/>
  <c r="G32" i="9"/>
  <c r="G31" i="9"/>
  <c r="G34" i="9"/>
  <c r="G36" i="9"/>
  <c r="R36" i="105"/>
  <c r="R34" i="105"/>
  <c r="R33" i="105"/>
  <c r="R31" i="105"/>
  <c r="R32" i="105"/>
  <c r="R35" i="105"/>
  <c r="AA52" i="107"/>
  <c r="AA49" i="107"/>
  <c r="AA51" i="107"/>
  <c r="AA54" i="107"/>
  <c r="AA50" i="107"/>
  <c r="AA53" i="107"/>
  <c r="O48" i="86"/>
  <c r="N48" i="86"/>
  <c r="R41" i="107"/>
  <c r="R44" i="107"/>
  <c r="R40" i="107"/>
  <c r="R43" i="107"/>
  <c r="R42" i="107"/>
  <c r="R45" i="107"/>
  <c r="V54" i="99"/>
  <c r="V51" i="99"/>
  <c r="V49" i="99"/>
  <c r="V50" i="99"/>
  <c r="V52" i="99"/>
  <c r="V53" i="99"/>
  <c r="G42" i="105"/>
  <c r="G45" i="105"/>
  <c r="G43" i="105"/>
  <c r="G44" i="105"/>
  <c r="G41" i="105"/>
  <c r="G40" i="105"/>
  <c r="BC49" i="1"/>
  <c r="BK49" i="1"/>
  <c r="AA54" i="99"/>
  <c r="AA51" i="99"/>
  <c r="AA49" i="99"/>
  <c r="AA52" i="99"/>
  <c r="AA50" i="99"/>
  <c r="AA53" i="99"/>
  <c r="R26" i="86"/>
  <c r="R22" i="86"/>
  <c r="R27" i="86"/>
  <c r="R23" i="86"/>
  <c r="R25" i="86"/>
  <c r="R24" i="86"/>
  <c r="O21" i="92"/>
  <c r="N21" i="92"/>
  <c r="Z32" i="8"/>
  <c r="Z35" i="8"/>
  <c r="Z31" i="8"/>
  <c r="Z34" i="8"/>
  <c r="Z36" i="8"/>
  <c r="Z33" i="8"/>
  <c r="W44" i="103"/>
  <c r="W40" i="103"/>
  <c r="W43" i="103"/>
  <c r="W45" i="103"/>
  <c r="W41" i="103"/>
  <c r="W42" i="103"/>
  <c r="K24" i="94"/>
  <c r="K26" i="94"/>
  <c r="K22" i="94"/>
  <c r="K27" i="94"/>
  <c r="K25" i="94"/>
  <c r="K23" i="94"/>
  <c r="N44" i="10"/>
  <c r="N43" i="10"/>
  <c r="N40" i="10"/>
  <c r="N45" i="10"/>
  <c r="N41" i="10"/>
  <c r="N42" i="10"/>
  <c r="F41" i="6"/>
  <c r="F43" i="6"/>
  <c r="F45" i="6"/>
  <c r="F44" i="6"/>
  <c r="F42" i="6"/>
  <c r="F40" i="6"/>
  <c r="R33" i="88"/>
  <c r="R31" i="88"/>
  <c r="R34" i="88"/>
  <c r="R35" i="88"/>
  <c r="R36" i="88"/>
  <c r="R32" i="88"/>
  <c r="F39" i="117"/>
  <c r="AA40" i="117"/>
  <c r="Y40" i="117"/>
  <c r="R40" i="117"/>
  <c r="G39" i="117"/>
  <c r="W40" i="117"/>
  <c r="T40" i="117"/>
  <c r="N52" i="94"/>
  <c r="N49" i="94"/>
  <c r="N50" i="94"/>
  <c r="N51" i="94"/>
  <c r="N54" i="94"/>
  <c r="N53" i="94"/>
  <c r="G30" i="94"/>
  <c r="F30" i="94"/>
  <c r="BJ35" i="7"/>
  <c r="BB35" i="7"/>
  <c r="BK32" i="93"/>
  <c r="BC32" i="93"/>
  <c r="J21" i="95"/>
  <c r="K21" i="95"/>
  <c r="Z54" i="91"/>
  <c r="Z51" i="91"/>
  <c r="Z53" i="91"/>
  <c r="Z50" i="91"/>
  <c r="Z52" i="91"/>
  <c r="Z49" i="91"/>
  <c r="S35" i="94"/>
  <c r="S36" i="94"/>
  <c r="S33" i="94"/>
  <c r="S34" i="94"/>
  <c r="S32" i="94"/>
  <c r="S31" i="94"/>
  <c r="BG50" i="1"/>
  <c r="AY50" i="1"/>
  <c r="F48" i="5"/>
  <c r="G48" i="5"/>
  <c r="V26" i="86"/>
  <c r="V25" i="86"/>
  <c r="V27" i="86"/>
  <c r="V23" i="86"/>
  <c r="V24" i="86"/>
  <c r="V22" i="86"/>
  <c r="AA41" i="89"/>
  <c r="AA43" i="89"/>
  <c r="AA45" i="89"/>
  <c r="AA40" i="89"/>
  <c r="AA42" i="89"/>
  <c r="AA44" i="89"/>
  <c r="S23" i="6"/>
  <c r="S26" i="6"/>
  <c r="S24" i="6"/>
  <c r="S27" i="6"/>
  <c r="S22" i="6"/>
  <c r="S25" i="6"/>
  <c r="Z40" i="90"/>
  <c r="Z45" i="90"/>
  <c r="Z43" i="90"/>
  <c r="Z44" i="90"/>
  <c r="Z42" i="90"/>
  <c r="Z41" i="90"/>
  <c r="J41" i="103"/>
  <c r="J45" i="103"/>
  <c r="J43" i="103"/>
  <c r="J44" i="103"/>
  <c r="J40" i="103"/>
  <c r="J42" i="103"/>
  <c r="O34" i="101"/>
  <c r="O36" i="101"/>
  <c r="O32" i="101"/>
  <c r="O31" i="101"/>
  <c r="O35" i="101"/>
  <c r="O33" i="101"/>
  <c r="S34" i="7"/>
  <c r="S31" i="7"/>
  <c r="S33" i="7"/>
  <c r="S36" i="7"/>
  <c r="S32" i="7"/>
  <c r="S35" i="7"/>
  <c r="R27" i="92"/>
  <c r="R25" i="92"/>
  <c r="R23" i="92"/>
  <c r="R26" i="92"/>
  <c r="R22" i="92"/>
  <c r="R24" i="92"/>
  <c r="K22" i="91"/>
  <c r="K27" i="91"/>
  <c r="K24" i="91"/>
  <c r="K25" i="91"/>
  <c r="K23" i="91"/>
  <c r="K26" i="91"/>
  <c r="G39" i="86"/>
  <c r="F39" i="86"/>
  <c r="V44" i="102"/>
  <c r="V43" i="102"/>
  <c r="V41" i="102"/>
  <c r="V42" i="102"/>
  <c r="V40" i="102"/>
  <c r="V45" i="102"/>
  <c r="S24" i="100"/>
  <c r="S25" i="100"/>
  <c r="S23" i="100"/>
  <c r="S22" i="100"/>
  <c r="S26" i="100"/>
  <c r="S27" i="100"/>
  <c r="G48" i="93"/>
  <c r="F48" i="93"/>
  <c r="F48" i="85"/>
  <c r="G48" i="85"/>
  <c r="N44" i="96"/>
  <c r="N42" i="96"/>
  <c r="N43" i="96"/>
  <c r="N45" i="96"/>
  <c r="N40" i="96"/>
  <c r="N41" i="96"/>
  <c r="Z24" i="101"/>
  <c r="Z26" i="101"/>
  <c r="Z23" i="101"/>
  <c r="Z25" i="101"/>
  <c r="Z22" i="101"/>
  <c r="Z27" i="101"/>
  <c r="K44" i="7"/>
  <c r="K45" i="7"/>
  <c r="K41" i="7"/>
  <c r="K42" i="7"/>
  <c r="K40" i="7"/>
  <c r="K43" i="7"/>
  <c r="BC49" i="9"/>
  <c r="BK49" i="9"/>
  <c r="N45" i="117"/>
  <c r="N42" i="117"/>
  <c r="N40" i="117"/>
  <c r="N44" i="117"/>
  <c r="N43" i="117"/>
  <c r="N41" i="117"/>
  <c r="Z49" i="89"/>
  <c r="Z51" i="89"/>
  <c r="Z50" i="89"/>
  <c r="Z53" i="89"/>
  <c r="Z52" i="89"/>
  <c r="Z54" i="89"/>
  <c r="G39" i="104"/>
  <c r="F39" i="104"/>
  <c r="V25" i="103"/>
  <c r="V26" i="103"/>
  <c r="V23" i="103"/>
  <c r="V27" i="103"/>
  <c r="V24" i="103"/>
  <c r="V22" i="103"/>
  <c r="F51" i="107"/>
  <c r="F52" i="107"/>
  <c r="F53" i="107"/>
  <c r="F54" i="107"/>
  <c r="F49" i="107"/>
  <c r="F50" i="107"/>
  <c r="O21" i="105"/>
  <c r="N21" i="105"/>
  <c r="O40" i="97"/>
  <c r="O45" i="97"/>
  <c r="O41" i="97"/>
  <c r="O44" i="97"/>
  <c r="O43" i="97"/>
  <c r="O42" i="97"/>
  <c r="BC33" i="102"/>
  <c r="BK33" i="102"/>
  <c r="W34" i="92"/>
  <c r="W31" i="92"/>
  <c r="W33" i="92"/>
  <c r="W36" i="92"/>
  <c r="W35" i="92"/>
  <c r="W32" i="92"/>
  <c r="W44" i="108"/>
  <c r="W42" i="108"/>
  <c r="W43" i="108"/>
  <c r="W40" i="108"/>
  <c r="W45" i="108"/>
  <c r="W41" i="108"/>
  <c r="O25" i="88"/>
  <c r="O24" i="88"/>
  <c r="O23" i="88"/>
  <c r="O22" i="88"/>
  <c r="O26" i="88"/>
  <c r="O27" i="88"/>
  <c r="N23" i="7"/>
  <c r="N22" i="7"/>
  <c r="N25" i="7"/>
  <c r="N24" i="7"/>
  <c r="N26" i="7"/>
  <c r="N27" i="7"/>
  <c r="BK31" i="9"/>
  <c r="BC31" i="9"/>
  <c r="N35" i="94"/>
  <c r="N33" i="94"/>
  <c r="N36" i="94"/>
  <c r="N32" i="94"/>
  <c r="N34" i="94"/>
  <c r="N31" i="94"/>
  <c r="R25" i="96"/>
  <c r="R23" i="96"/>
  <c r="R24" i="96"/>
  <c r="R26" i="96"/>
  <c r="R22" i="96"/>
  <c r="R27" i="96"/>
  <c r="W25" i="10"/>
  <c r="W26" i="10"/>
  <c r="W23" i="10"/>
  <c r="W27" i="10"/>
  <c r="W22" i="10"/>
  <c r="W24" i="10"/>
  <c r="N51" i="100"/>
  <c r="N53" i="100"/>
  <c r="N52" i="100"/>
  <c r="N50" i="100"/>
  <c r="N54" i="100"/>
  <c r="N49" i="100"/>
  <c r="V21" i="107"/>
  <c r="W21" i="107"/>
  <c r="Z42" i="103"/>
  <c r="Z40" i="103"/>
  <c r="Z44" i="103"/>
  <c r="Z43" i="103"/>
  <c r="Z45" i="103"/>
  <c r="Z41" i="103"/>
  <c r="V32" i="86"/>
  <c r="V35" i="86"/>
  <c r="V31" i="86"/>
  <c r="V34" i="86"/>
  <c r="V33" i="86"/>
  <c r="V36" i="86"/>
  <c r="AA31" i="89"/>
  <c r="AA35" i="89"/>
  <c r="AA32" i="89"/>
  <c r="AA36" i="89"/>
  <c r="AA33" i="89"/>
  <c r="AA25" i="105"/>
  <c r="AA26" i="105"/>
  <c r="AA24" i="105"/>
  <c r="AA22" i="105"/>
  <c r="AA23" i="105"/>
  <c r="AA27" i="105"/>
  <c r="W31" i="87"/>
  <c r="W34" i="87"/>
  <c r="W35" i="87"/>
  <c r="W32" i="87"/>
  <c r="W33" i="87"/>
  <c r="W36" i="87"/>
  <c r="BK23" i="9"/>
  <c r="BC23" i="9"/>
  <c r="N42" i="85"/>
  <c r="N45" i="85"/>
  <c r="N40" i="85"/>
  <c r="N44" i="85"/>
  <c r="N43" i="85"/>
  <c r="N41" i="85"/>
  <c r="O21" i="89"/>
  <c r="N21" i="89"/>
  <c r="G39" i="92"/>
  <c r="F39" i="92"/>
  <c r="O51" i="101"/>
  <c r="O49" i="101"/>
  <c r="O52" i="101"/>
  <c r="O54" i="101"/>
  <c r="O53" i="101"/>
  <c r="O50" i="101"/>
  <c r="V53" i="96"/>
  <c r="V54" i="96"/>
  <c r="V51" i="96"/>
  <c r="V52" i="96"/>
  <c r="V49" i="96"/>
  <c r="V50" i="96"/>
  <c r="BG40" i="1"/>
  <c r="AY40" i="1"/>
  <c r="F48" i="101"/>
  <c r="G48" i="101"/>
  <c r="BJ34" i="117"/>
  <c r="BB34" i="117"/>
  <c r="O39" i="5"/>
  <c r="N39" i="5"/>
  <c r="K48" i="93"/>
  <c r="J48" i="93"/>
  <c r="W41" i="96"/>
  <c r="W45" i="96"/>
  <c r="W40" i="96"/>
  <c r="W43" i="96"/>
  <c r="W42" i="96"/>
  <c r="W44" i="96"/>
  <c r="G40" i="87"/>
  <c r="G44" i="87"/>
  <c r="G41" i="87"/>
  <c r="K23" i="86"/>
  <c r="K26" i="86"/>
  <c r="K25" i="86"/>
  <c r="K24" i="86"/>
  <c r="K22" i="86"/>
  <c r="K27" i="86"/>
  <c r="F21" i="100"/>
  <c r="G21" i="100"/>
  <c r="K39" i="87"/>
  <c r="J39" i="87"/>
  <c r="BB52" i="117"/>
  <c r="BJ52" i="117"/>
  <c r="Z27" i="88"/>
  <c r="Z22" i="88"/>
  <c r="Z26" i="88"/>
  <c r="Z24" i="88"/>
  <c r="Z25" i="88"/>
  <c r="W44" i="5"/>
  <c r="W43" i="5"/>
  <c r="W45" i="5"/>
  <c r="W42" i="5"/>
  <c r="W41" i="5"/>
  <c r="W40" i="5"/>
  <c r="AA24" i="106"/>
  <c r="AA25" i="106"/>
  <c r="AA27" i="106"/>
  <c r="AA22" i="106"/>
  <c r="AA26" i="106"/>
  <c r="AA23" i="106"/>
  <c r="W36" i="88"/>
  <c r="W34" i="88"/>
  <c r="W32" i="88"/>
  <c r="W35" i="88"/>
  <c r="W31" i="88"/>
  <c r="W33" i="88"/>
  <c r="BK54" i="102"/>
  <c r="BC54" i="102"/>
  <c r="S42" i="103"/>
  <c r="S44" i="103"/>
  <c r="S41" i="103"/>
  <c r="S43" i="103"/>
  <c r="S40" i="103"/>
  <c r="S45" i="103"/>
  <c r="O54" i="88"/>
  <c r="O52" i="88"/>
  <c r="O51" i="88"/>
  <c r="O50" i="88"/>
  <c r="O53" i="88"/>
  <c r="O49" i="88"/>
  <c r="S25" i="5"/>
  <c r="S26" i="5"/>
  <c r="S27" i="5"/>
  <c r="S24" i="5"/>
  <c r="S22" i="5"/>
  <c r="S23" i="5"/>
  <c r="V51" i="105"/>
  <c r="V49" i="105"/>
  <c r="V50" i="105"/>
  <c r="V54" i="105"/>
  <c r="V52" i="105"/>
  <c r="V53" i="105"/>
  <c r="N27" i="117"/>
  <c r="N23" i="117"/>
  <c r="N22" i="117"/>
  <c r="N24" i="117"/>
  <c r="N25" i="117"/>
  <c r="N26" i="117"/>
  <c r="AA52" i="5"/>
  <c r="AA53" i="5"/>
  <c r="AA54" i="5"/>
  <c r="AA49" i="5"/>
  <c r="AA51" i="5"/>
  <c r="AA50" i="5"/>
  <c r="F53" i="90"/>
  <c r="F52" i="90"/>
  <c r="F51" i="90"/>
  <c r="F54" i="90"/>
  <c r="F49" i="90"/>
  <c r="F50" i="90"/>
  <c r="J33" i="94"/>
  <c r="J32" i="94"/>
  <c r="J35" i="94"/>
  <c r="J36" i="94"/>
  <c r="J34" i="94"/>
  <c r="J31" i="94"/>
  <c r="G35" i="89"/>
  <c r="G36" i="89"/>
  <c r="G32" i="89"/>
  <c r="G31" i="89"/>
  <c r="G33" i="89"/>
  <c r="J41" i="86"/>
  <c r="J45" i="86"/>
  <c r="J40" i="86"/>
  <c r="J44" i="86"/>
  <c r="J42" i="86"/>
  <c r="J43" i="86"/>
  <c r="K25" i="107"/>
  <c r="K26" i="107"/>
  <c r="K22" i="107"/>
  <c r="K23" i="107"/>
  <c r="K24" i="107"/>
  <c r="K27" i="107"/>
  <c r="S53" i="96"/>
  <c r="S50" i="96"/>
  <c r="S51" i="96"/>
  <c r="S49" i="96"/>
  <c r="S54" i="96"/>
  <c r="S52" i="96"/>
  <c r="R21" i="98"/>
  <c r="S21" i="98"/>
  <c r="V50" i="10"/>
  <c r="V51" i="10"/>
  <c r="V54" i="10"/>
  <c r="V52" i="10"/>
  <c r="V53" i="10"/>
  <c r="V49" i="10"/>
  <c r="O34" i="100"/>
  <c r="O36" i="100"/>
  <c r="O35" i="100"/>
  <c r="O31" i="100"/>
  <c r="O33" i="100"/>
  <c r="O32" i="100"/>
  <c r="R22" i="107"/>
  <c r="R26" i="107"/>
  <c r="R24" i="107"/>
  <c r="R27" i="107"/>
  <c r="R25" i="107"/>
  <c r="R23" i="107"/>
  <c r="S54" i="94"/>
  <c r="S52" i="94"/>
  <c r="S53" i="94"/>
  <c r="S49" i="94"/>
  <c r="S50" i="94"/>
  <c r="S51" i="94"/>
  <c r="AA53" i="103"/>
  <c r="AA52" i="103"/>
  <c r="AA50" i="103"/>
  <c r="AA51" i="103"/>
  <c r="AA49" i="103"/>
  <c r="AA54" i="103"/>
  <c r="J40" i="104"/>
  <c r="J41" i="104"/>
  <c r="J45" i="104"/>
  <c r="J44" i="104"/>
  <c r="J42" i="104"/>
  <c r="J43" i="104"/>
  <c r="S40" i="95"/>
  <c r="S44" i="95"/>
  <c r="S45" i="95"/>
  <c r="S42" i="95"/>
  <c r="S43" i="95"/>
  <c r="S41" i="95"/>
  <c r="BG34" i="1"/>
  <c r="AY34" i="1"/>
  <c r="G22" i="103"/>
  <c r="G24" i="103"/>
  <c r="G27" i="103"/>
  <c r="G25" i="103"/>
  <c r="G23" i="103"/>
  <c r="G26" i="103"/>
  <c r="G41" i="98"/>
  <c r="G45" i="98"/>
  <c r="G44" i="98"/>
  <c r="G40" i="98"/>
  <c r="G42" i="98"/>
  <c r="G43" i="98"/>
  <c r="W34" i="96"/>
  <c r="W31" i="96"/>
  <c r="W36" i="96"/>
  <c r="W33" i="96"/>
  <c r="W35" i="96"/>
  <c r="W32" i="96"/>
  <c r="F21" i="8"/>
  <c r="G21" i="8"/>
  <c r="BC34" i="6"/>
  <c r="BK34" i="6"/>
  <c r="BK45" i="9"/>
  <c r="BC45" i="9"/>
  <c r="O26" i="96"/>
  <c r="O23" i="96"/>
  <c r="O22" i="96"/>
  <c r="O25" i="96"/>
  <c r="O24" i="96"/>
  <c r="O27" i="96"/>
  <c r="R24" i="105"/>
  <c r="R22" i="105"/>
  <c r="R23" i="105"/>
  <c r="R27" i="105"/>
  <c r="R25" i="105"/>
  <c r="R26" i="105"/>
  <c r="S52" i="88"/>
  <c r="S50" i="88"/>
  <c r="S53" i="88"/>
  <c r="S54" i="88"/>
  <c r="S51" i="88"/>
  <c r="S49" i="88"/>
  <c r="O24" i="94"/>
  <c r="O27" i="94"/>
  <c r="O23" i="94"/>
  <c r="O22" i="94"/>
  <c r="O26" i="94"/>
  <c r="O25" i="94"/>
  <c r="BC49" i="6"/>
  <c r="BK49" i="6"/>
  <c r="V26" i="105"/>
  <c r="V22" i="105"/>
  <c r="V27" i="105"/>
  <c r="V25" i="105"/>
  <c r="V24" i="105"/>
  <c r="V23" i="105"/>
  <c r="N41" i="100"/>
  <c r="N44" i="100"/>
  <c r="N42" i="100"/>
  <c r="N40" i="100"/>
  <c r="N45" i="100"/>
  <c r="N43" i="100"/>
  <c r="O33" i="90"/>
  <c r="O34" i="90"/>
  <c r="O36" i="90"/>
  <c r="O35" i="90"/>
  <c r="O32" i="90"/>
  <c r="O31" i="90"/>
  <c r="S34" i="86"/>
  <c r="S32" i="86"/>
  <c r="S36" i="86"/>
  <c r="S31" i="86"/>
  <c r="S33" i="86"/>
  <c r="S35" i="86"/>
  <c r="BK22" i="6"/>
  <c r="BC22" i="6"/>
  <c r="F54" i="98"/>
  <c r="F51" i="98"/>
  <c r="F53" i="98"/>
  <c r="F50" i="98"/>
  <c r="F49" i="98"/>
  <c r="F52" i="98"/>
  <c r="F43" i="107"/>
  <c r="F41" i="107"/>
  <c r="F44" i="107"/>
  <c r="F42" i="107"/>
  <c r="F45" i="107"/>
  <c r="F40" i="107"/>
  <c r="F48" i="91"/>
  <c r="G48" i="91"/>
  <c r="J32" i="97"/>
  <c r="J33" i="97"/>
  <c r="J31" i="97"/>
  <c r="J36" i="97"/>
  <c r="J35" i="97"/>
  <c r="J34" i="97"/>
  <c r="O50" i="102"/>
  <c r="O52" i="102"/>
  <c r="O53" i="102"/>
  <c r="O51" i="102"/>
  <c r="O54" i="102"/>
  <c r="O49" i="102"/>
  <c r="K44" i="9"/>
  <c r="K42" i="9"/>
  <c r="K40" i="9"/>
  <c r="K41" i="9"/>
  <c r="K43" i="9"/>
  <c r="K45" i="9"/>
  <c r="N48" i="4"/>
  <c r="O48" i="4"/>
  <c r="BB43" i="117"/>
  <c r="BJ43" i="117"/>
  <c r="K43" i="92"/>
  <c r="K45" i="92"/>
  <c r="K41" i="92"/>
  <c r="K44" i="92"/>
  <c r="K42" i="92"/>
  <c r="K40" i="92"/>
  <c r="F25" i="6"/>
  <c r="F23" i="6"/>
  <c r="F22" i="6"/>
  <c r="F27" i="6"/>
  <c r="F26" i="6"/>
  <c r="F24" i="6"/>
  <c r="Z25" i="85"/>
  <c r="Z22" i="85"/>
  <c r="Z26" i="85"/>
  <c r="Z24" i="85"/>
  <c r="Z23" i="85"/>
  <c r="Z27" i="85"/>
  <c r="Z44" i="10"/>
  <c r="Z45" i="10"/>
  <c r="Z42" i="10"/>
  <c r="Z41" i="10"/>
  <c r="Z43" i="10"/>
  <c r="Z40" i="10"/>
  <c r="K21" i="98"/>
  <c r="J21" i="98"/>
  <c r="Z42" i="4"/>
  <c r="C103" i="47"/>
  <c r="AM103" i="47" s="1"/>
  <c r="J53" i="100"/>
  <c r="Z50" i="93"/>
  <c r="BJ53" i="117"/>
  <c r="BB53" i="117"/>
  <c r="V42" i="87"/>
  <c r="V40" i="87"/>
  <c r="V45" i="87"/>
  <c r="V43" i="87"/>
  <c r="V44" i="87"/>
  <c r="V41" i="87"/>
  <c r="J32" i="7"/>
  <c r="J36" i="7"/>
  <c r="J34" i="7"/>
  <c r="J35" i="7"/>
  <c r="J33" i="7"/>
  <c r="J31" i="7"/>
  <c r="G21" i="108"/>
  <c r="F21" i="108"/>
  <c r="BK43" i="117"/>
  <c r="BC43" i="117"/>
  <c r="J21" i="106"/>
  <c r="K21" i="106"/>
  <c r="R23" i="85"/>
  <c r="R22" i="85"/>
  <c r="R26" i="85"/>
  <c r="R27" i="85"/>
  <c r="R24" i="85"/>
  <c r="R25" i="85"/>
  <c r="G39" i="102"/>
  <c r="F39" i="102"/>
  <c r="AA25" i="91"/>
  <c r="AA24" i="91"/>
  <c r="AA27" i="91"/>
  <c r="AA23" i="91"/>
  <c r="AA22" i="91"/>
  <c r="AA26" i="91"/>
  <c r="BJ25" i="1"/>
  <c r="BB25" i="1"/>
  <c r="AA23" i="92"/>
  <c r="AA27" i="92"/>
  <c r="AA25" i="92"/>
  <c r="AA24" i="92"/>
  <c r="AA22" i="92"/>
  <c r="AA26" i="92"/>
  <c r="K34" i="92"/>
  <c r="K33" i="92"/>
  <c r="K32" i="92"/>
  <c r="K31" i="92"/>
  <c r="K35" i="92"/>
  <c r="K36" i="92"/>
  <c r="R34" i="94"/>
  <c r="R32" i="94"/>
  <c r="R35" i="94"/>
  <c r="R33" i="94"/>
  <c r="R31" i="94"/>
  <c r="R36" i="94"/>
  <c r="BJ33" i="117"/>
  <c r="BB33" i="117"/>
  <c r="G33" i="98"/>
  <c r="G35" i="98"/>
  <c r="G32" i="98"/>
  <c r="G34" i="98"/>
  <c r="G36" i="98"/>
  <c r="G31" i="98"/>
  <c r="F39" i="93"/>
  <c r="G39" i="93"/>
  <c r="Z40" i="93"/>
  <c r="AA40" i="93"/>
  <c r="G39" i="4"/>
  <c r="F39" i="4"/>
  <c r="J40" i="7"/>
  <c r="J44" i="7"/>
  <c r="J42" i="7"/>
  <c r="J43" i="7"/>
  <c r="J41" i="7"/>
  <c r="J45" i="7"/>
  <c r="O40" i="117"/>
  <c r="O42" i="117"/>
  <c r="O41" i="117"/>
  <c r="O44" i="117"/>
  <c r="O45" i="117"/>
  <c r="O43" i="117"/>
  <c r="N35" i="107"/>
  <c r="N32" i="107"/>
  <c r="N36" i="107"/>
  <c r="N33" i="107"/>
  <c r="N34" i="107"/>
  <c r="N31" i="107"/>
  <c r="K36" i="107"/>
  <c r="K33" i="107"/>
  <c r="K32" i="107"/>
  <c r="K35" i="107"/>
  <c r="K34" i="107"/>
  <c r="K31" i="107"/>
  <c r="AA45" i="85"/>
  <c r="AA40" i="85"/>
  <c r="AA44" i="85"/>
  <c r="AA43" i="85"/>
  <c r="AA42" i="85"/>
  <c r="AA41" i="85"/>
  <c r="F48" i="92"/>
  <c r="G48" i="92"/>
  <c r="F48" i="10"/>
  <c r="G48" i="10"/>
  <c r="K30" i="87"/>
  <c r="J30" i="87"/>
  <c r="F24" i="107"/>
  <c r="F25" i="107"/>
  <c r="F26" i="107"/>
  <c r="F27" i="107"/>
  <c r="F23" i="107"/>
  <c r="F22" i="107"/>
  <c r="S42" i="85"/>
  <c r="S41" i="85"/>
  <c r="S43" i="85"/>
  <c r="S45" i="85"/>
  <c r="S40" i="85"/>
  <c r="S44" i="85"/>
  <c r="W52" i="105"/>
  <c r="W54" i="105"/>
  <c r="W51" i="105"/>
  <c r="W50" i="105"/>
  <c r="W49" i="105"/>
  <c r="W53" i="105"/>
  <c r="F54" i="105"/>
  <c r="F53" i="105"/>
  <c r="F51" i="105"/>
  <c r="F50" i="105"/>
  <c r="F52" i="105"/>
  <c r="F49" i="105"/>
  <c r="R45" i="88"/>
  <c r="R44" i="88"/>
  <c r="R41" i="88"/>
  <c r="R43" i="88"/>
  <c r="R42" i="88"/>
  <c r="R40" i="88"/>
  <c r="Z25" i="96"/>
  <c r="Z23" i="96"/>
  <c r="Z27" i="96"/>
  <c r="Z24" i="96"/>
  <c r="Z26" i="96"/>
  <c r="Z22" i="96"/>
  <c r="R42" i="97"/>
  <c r="R44" i="97"/>
  <c r="R45" i="97"/>
  <c r="R43" i="97"/>
  <c r="R41" i="97"/>
  <c r="R52" i="94"/>
  <c r="R53" i="94"/>
  <c r="R54" i="94"/>
  <c r="R49" i="94"/>
  <c r="R51" i="94"/>
  <c r="R50" i="94"/>
  <c r="K40" i="104"/>
  <c r="K45" i="104"/>
  <c r="K44" i="104"/>
  <c r="K43" i="104"/>
  <c r="K42" i="104"/>
  <c r="K41" i="104"/>
  <c r="O49" i="85"/>
  <c r="O50" i="85"/>
  <c r="O53" i="85"/>
  <c r="O52" i="85"/>
  <c r="O54" i="85"/>
  <c r="O51" i="85"/>
  <c r="G23" i="87"/>
  <c r="G26" i="87"/>
  <c r="G27" i="87"/>
  <c r="G22" i="87"/>
  <c r="G25" i="87"/>
  <c r="J26" i="9"/>
  <c r="J25" i="9"/>
  <c r="J24" i="9"/>
  <c r="J22" i="9"/>
  <c r="J23" i="9"/>
  <c r="J27" i="9"/>
  <c r="W32" i="10"/>
  <c r="W36" i="10"/>
  <c r="W31" i="10"/>
  <c r="W33" i="10"/>
  <c r="W34" i="10"/>
  <c r="W35" i="10"/>
  <c r="BK53" i="117"/>
  <c r="BC53" i="117"/>
  <c r="BK27" i="6"/>
  <c r="BC27" i="6"/>
  <c r="G51" i="98"/>
  <c r="G53" i="98"/>
  <c r="G54" i="98"/>
  <c r="G49" i="98"/>
  <c r="G52" i="98"/>
  <c r="G50" i="98"/>
  <c r="G43" i="107"/>
  <c r="G40" i="107"/>
  <c r="G41" i="107"/>
  <c r="G42" i="107"/>
  <c r="G45" i="107"/>
  <c r="G44" i="107"/>
  <c r="R33" i="108"/>
  <c r="R35" i="108"/>
  <c r="R36" i="108"/>
  <c r="R32" i="108"/>
  <c r="R34" i="108"/>
  <c r="R31" i="108"/>
  <c r="BB53" i="7"/>
  <c r="BJ53" i="7"/>
  <c r="F30" i="108"/>
  <c r="G30" i="108"/>
  <c r="N30" i="4"/>
  <c r="O30" i="4"/>
  <c r="BK22" i="102"/>
  <c r="BC22" i="102"/>
  <c r="BA43" i="117"/>
  <c r="BI43" i="117"/>
  <c r="BK26" i="93"/>
  <c r="BC26" i="93"/>
  <c r="J41" i="92"/>
  <c r="J43" i="92"/>
  <c r="J44" i="92"/>
  <c r="J45" i="92"/>
  <c r="J42" i="92"/>
  <c r="J40" i="92"/>
  <c r="BK53" i="93"/>
  <c r="BC53" i="93"/>
  <c r="G27" i="6"/>
  <c r="G22" i="6"/>
  <c r="G25" i="6"/>
  <c r="G26" i="6"/>
  <c r="G24" i="6"/>
  <c r="G23" i="6"/>
  <c r="AA27" i="85"/>
  <c r="AA25" i="85"/>
  <c r="AA22" i="85"/>
  <c r="AA24" i="85"/>
  <c r="AA23" i="85"/>
  <c r="J48" i="98"/>
  <c r="K48" i="98"/>
  <c r="W51" i="98"/>
  <c r="W50" i="98"/>
  <c r="W52" i="98"/>
  <c r="W54" i="98"/>
  <c r="W53" i="98"/>
  <c r="W49" i="98"/>
  <c r="R50" i="103"/>
  <c r="R54" i="103"/>
  <c r="R53" i="103"/>
  <c r="R51" i="103"/>
  <c r="R49" i="103"/>
  <c r="R52" i="103"/>
  <c r="S33" i="8"/>
  <c r="S34" i="8"/>
  <c r="S36" i="8"/>
  <c r="S35" i="8"/>
  <c r="S32" i="8"/>
  <c r="S31" i="8"/>
  <c r="V52" i="89"/>
  <c r="V54" i="89"/>
  <c r="V53" i="89"/>
  <c r="V51" i="89"/>
  <c r="V50" i="89"/>
  <c r="V49" i="89"/>
  <c r="BB34" i="101"/>
  <c r="BJ34" i="101"/>
  <c r="R30" i="4"/>
  <c r="S30" i="4"/>
  <c r="J52" i="105"/>
  <c r="J54" i="105"/>
  <c r="J50" i="105"/>
  <c r="J53" i="105"/>
  <c r="J49" i="105"/>
  <c r="J51" i="105"/>
  <c r="BJ36" i="117"/>
  <c r="BB36" i="117"/>
  <c r="AA35" i="100"/>
  <c r="AA33" i="100"/>
  <c r="AA36" i="100"/>
  <c r="AA31" i="100"/>
  <c r="AA32" i="100"/>
  <c r="AA34" i="100"/>
  <c r="Z41" i="87"/>
  <c r="Z43" i="87"/>
  <c r="Z45" i="87"/>
  <c r="Z40" i="87"/>
  <c r="Z42" i="87"/>
  <c r="Z44" i="87"/>
  <c r="F39" i="7"/>
  <c r="G39" i="7"/>
  <c r="F30" i="102"/>
  <c r="G30" i="102"/>
  <c r="Z31" i="102"/>
  <c r="AA31" i="102"/>
  <c r="AA52" i="96"/>
  <c r="AA53" i="96"/>
  <c r="AA54" i="96"/>
  <c r="AA49" i="96"/>
  <c r="AA50" i="96"/>
  <c r="AA51" i="96"/>
  <c r="Z35" i="85"/>
  <c r="Z33" i="85"/>
  <c r="Z36" i="85"/>
  <c r="Z32" i="85"/>
  <c r="Z34" i="85"/>
  <c r="Z31" i="85"/>
  <c r="W26" i="4"/>
  <c r="W27" i="4"/>
  <c r="W23" i="4"/>
  <c r="W22" i="4"/>
  <c r="W25" i="4"/>
  <c r="W24" i="4"/>
  <c r="Z49" i="86"/>
  <c r="Z53" i="86"/>
  <c r="Z50" i="86"/>
  <c r="Z51" i="86"/>
  <c r="Z52" i="86"/>
  <c r="Z54" i="86"/>
  <c r="K42" i="97"/>
  <c r="K45" i="97"/>
  <c r="K41" i="97"/>
  <c r="K44" i="97"/>
  <c r="K43" i="97"/>
  <c r="O52" i="117"/>
  <c r="O51" i="117"/>
  <c r="O50" i="117"/>
  <c r="O53" i="117"/>
  <c r="O54" i="117"/>
  <c r="O49" i="117"/>
  <c r="BJ26" i="1"/>
  <c r="BB26" i="1"/>
  <c r="W27" i="88"/>
  <c r="W25" i="88"/>
  <c r="W26" i="88"/>
  <c r="W22" i="88"/>
  <c r="W23" i="88"/>
  <c r="W24" i="88"/>
  <c r="K54" i="103"/>
  <c r="K51" i="103"/>
  <c r="K53" i="103"/>
  <c r="K49" i="103"/>
  <c r="K50" i="103"/>
  <c r="K52" i="103"/>
  <c r="O39" i="95"/>
  <c r="N39" i="95"/>
  <c r="V42" i="95"/>
  <c r="F31" i="107"/>
  <c r="F32" i="107"/>
  <c r="F33" i="107"/>
  <c r="F35" i="107"/>
  <c r="F34" i="107"/>
  <c r="F36" i="107"/>
  <c r="BJ22" i="101"/>
  <c r="BB22" i="101"/>
  <c r="AA24" i="10"/>
  <c r="AA23" i="10"/>
  <c r="AA26" i="10"/>
  <c r="AA27" i="10"/>
  <c r="AA22" i="10"/>
  <c r="AA25" i="10"/>
  <c r="N45" i="101"/>
  <c r="N40" i="101"/>
  <c r="N44" i="101"/>
  <c r="N42" i="101"/>
  <c r="N43" i="101"/>
  <c r="N41" i="101"/>
  <c r="O36" i="91"/>
  <c r="O33" i="91"/>
  <c r="O34" i="91"/>
  <c r="O35" i="91"/>
  <c r="O31" i="91"/>
  <c r="G51" i="88"/>
  <c r="G53" i="88"/>
  <c r="G54" i="88"/>
  <c r="G49" i="88"/>
  <c r="G50" i="88"/>
  <c r="G52" i="88"/>
  <c r="O39" i="86"/>
  <c r="N39" i="86"/>
  <c r="S42" i="107"/>
  <c r="S41" i="107"/>
  <c r="S43" i="107"/>
  <c r="S40" i="107"/>
  <c r="S45" i="107"/>
  <c r="S44" i="107"/>
  <c r="W54" i="99"/>
  <c r="W52" i="99"/>
  <c r="W51" i="99"/>
  <c r="W53" i="99"/>
  <c r="W49" i="99"/>
  <c r="W50" i="99"/>
  <c r="F43" i="105"/>
  <c r="F44" i="105"/>
  <c r="F42" i="105"/>
  <c r="F40" i="105"/>
  <c r="F41" i="105"/>
  <c r="F45" i="105"/>
  <c r="Z49" i="99"/>
  <c r="Z51" i="99"/>
  <c r="Z53" i="99"/>
  <c r="Z50" i="99"/>
  <c r="Z54" i="99"/>
  <c r="Z52" i="99"/>
  <c r="S26" i="86"/>
  <c r="S25" i="86"/>
  <c r="S22" i="86"/>
  <c r="S24" i="86"/>
  <c r="S23" i="86"/>
  <c r="S27" i="86"/>
  <c r="S48" i="106"/>
  <c r="R48" i="106"/>
  <c r="BC45" i="102"/>
  <c r="BK45" i="102"/>
  <c r="J22" i="97"/>
  <c r="J24" i="97"/>
  <c r="J23" i="97"/>
  <c r="J25" i="97"/>
  <c r="J27" i="97"/>
  <c r="J26" i="97"/>
  <c r="V54" i="88"/>
  <c r="V53" i="88"/>
  <c r="V49" i="88"/>
  <c r="V51" i="88"/>
  <c r="V50" i="88"/>
  <c r="V52" i="88"/>
  <c r="R44" i="104"/>
  <c r="R41" i="104"/>
  <c r="R42" i="104"/>
  <c r="R40" i="104"/>
  <c r="R45" i="104"/>
  <c r="R43" i="104"/>
  <c r="J26" i="94"/>
  <c r="J25" i="94"/>
  <c r="J27" i="94"/>
  <c r="J24" i="94"/>
  <c r="J23" i="94"/>
  <c r="J22" i="94"/>
  <c r="O43" i="10"/>
  <c r="O42" i="10"/>
  <c r="O45" i="10"/>
  <c r="O44" i="10"/>
  <c r="O41" i="10"/>
  <c r="O40" i="10"/>
  <c r="G40" i="6"/>
  <c r="G42" i="6"/>
  <c r="G45" i="6"/>
  <c r="G41" i="6"/>
  <c r="G44" i="6"/>
  <c r="G43" i="6"/>
  <c r="S31" i="88"/>
  <c r="S36" i="88"/>
  <c r="S35" i="88"/>
  <c r="S34" i="88"/>
  <c r="S32" i="88"/>
  <c r="S33" i="88"/>
  <c r="T49" i="117"/>
  <c r="AA49" i="117"/>
  <c r="W49" i="117"/>
  <c r="F48" i="117"/>
  <c r="G48" i="117"/>
  <c r="R49" i="117"/>
  <c r="Y49" i="117"/>
  <c r="O53" i="94"/>
  <c r="O49" i="94"/>
  <c r="O54" i="94"/>
  <c r="O52" i="94"/>
  <c r="O50" i="94"/>
  <c r="O51" i="94"/>
  <c r="F39" i="94"/>
  <c r="G39" i="94"/>
  <c r="W40" i="10"/>
  <c r="W42" i="10"/>
  <c r="W45" i="10"/>
  <c r="W43" i="10"/>
  <c r="W41" i="10"/>
  <c r="W44" i="10"/>
  <c r="K39" i="95"/>
  <c r="J39" i="95"/>
  <c r="V41" i="95"/>
  <c r="W41" i="95"/>
  <c r="O25" i="100"/>
  <c r="O24" i="100"/>
  <c r="O26" i="100"/>
  <c r="O22" i="100"/>
  <c r="O27" i="100"/>
  <c r="O23" i="100"/>
  <c r="Z45" i="96"/>
  <c r="Z43" i="96"/>
  <c r="Z41" i="96"/>
  <c r="Z44" i="96"/>
  <c r="Z42" i="96"/>
  <c r="Z40" i="96"/>
  <c r="Z51" i="85"/>
  <c r="Z50" i="85"/>
  <c r="Z54" i="85"/>
  <c r="Z49" i="85"/>
  <c r="Z52" i="85"/>
  <c r="BG49" i="1"/>
  <c r="AY49" i="1"/>
  <c r="F39" i="5"/>
  <c r="G39" i="5"/>
  <c r="AA25" i="7"/>
  <c r="AA22" i="7"/>
  <c r="AA24" i="7"/>
  <c r="AA23" i="7"/>
  <c r="AA26" i="7"/>
  <c r="AA27" i="7"/>
  <c r="BK51" i="104"/>
  <c r="BC51" i="104"/>
  <c r="Z45" i="89"/>
  <c r="Z44" i="89"/>
  <c r="Z42" i="89"/>
  <c r="Z40" i="89"/>
  <c r="Z43" i="89"/>
  <c r="Z41" i="89"/>
  <c r="R25" i="6"/>
  <c r="R26" i="6"/>
  <c r="R27" i="6"/>
  <c r="R23" i="6"/>
  <c r="R22" i="6"/>
  <c r="R24" i="6"/>
  <c r="AA43" i="90"/>
  <c r="AA42" i="90"/>
  <c r="AA40" i="90"/>
  <c r="AA41" i="90"/>
  <c r="AA45" i="90"/>
  <c r="AA44" i="90"/>
  <c r="K41" i="103"/>
  <c r="K44" i="103"/>
  <c r="K40" i="103"/>
  <c r="K45" i="103"/>
  <c r="K42" i="103"/>
  <c r="K43" i="103"/>
  <c r="N32" i="101"/>
  <c r="N35" i="101"/>
  <c r="N36" i="101"/>
  <c r="N33" i="101"/>
  <c r="N34" i="101"/>
  <c r="N31" i="101"/>
  <c r="R34" i="7"/>
  <c r="R36" i="7"/>
  <c r="R33" i="7"/>
  <c r="R35" i="7"/>
  <c r="R32" i="7"/>
  <c r="R31" i="7"/>
  <c r="S25" i="92"/>
  <c r="S26" i="92"/>
  <c r="S22" i="92"/>
  <c r="S27" i="92"/>
  <c r="S24" i="92"/>
  <c r="S23" i="92"/>
  <c r="J27" i="91"/>
  <c r="J22" i="91"/>
  <c r="J26" i="91"/>
  <c r="J24" i="91"/>
  <c r="J25" i="91"/>
  <c r="J23" i="91"/>
  <c r="F21" i="86"/>
  <c r="G21" i="86"/>
  <c r="W43" i="102"/>
  <c r="W44" i="102"/>
  <c r="W42" i="102"/>
  <c r="W40" i="102"/>
  <c r="W41" i="102"/>
  <c r="W45" i="102"/>
  <c r="R25" i="100"/>
  <c r="R22" i="100"/>
  <c r="R26" i="100"/>
  <c r="R27" i="100"/>
  <c r="R24" i="100"/>
  <c r="R23" i="100"/>
  <c r="BC54" i="117"/>
  <c r="BK54" i="117"/>
  <c r="G30" i="93"/>
  <c r="F30" i="93"/>
  <c r="F39" i="85"/>
  <c r="G39" i="85"/>
  <c r="O43" i="96"/>
  <c r="O42" i="96"/>
  <c r="O40" i="96"/>
  <c r="O45" i="96"/>
  <c r="O41" i="96"/>
  <c r="O44" i="96"/>
  <c r="AA25" i="101"/>
  <c r="AA26" i="101"/>
  <c r="AA24" i="101"/>
  <c r="AA23" i="101"/>
  <c r="AA22" i="101"/>
  <c r="AA27" i="101"/>
  <c r="BJ45" i="117"/>
  <c r="BB45" i="117"/>
  <c r="BK54" i="9"/>
  <c r="BC54" i="9"/>
  <c r="BI42" i="117"/>
  <c r="BA42" i="117"/>
  <c r="AA50" i="89"/>
  <c r="AA53" i="89"/>
  <c r="AA49" i="89"/>
  <c r="AA51" i="89"/>
  <c r="AA52" i="89"/>
  <c r="AA54" i="89"/>
  <c r="G21" i="104"/>
  <c r="F21" i="104"/>
  <c r="W27" i="103"/>
  <c r="W26" i="103"/>
  <c r="W22" i="103"/>
  <c r="W25" i="103"/>
  <c r="W24" i="103"/>
  <c r="W23" i="103"/>
  <c r="G49" i="107"/>
  <c r="G51" i="107"/>
  <c r="G52" i="107"/>
  <c r="G54" i="107"/>
  <c r="G53" i="107"/>
  <c r="G50" i="107"/>
  <c r="N48" i="105"/>
  <c r="O48" i="105"/>
  <c r="BA25" i="117"/>
  <c r="BI25" i="117"/>
  <c r="K25" i="8"/>
  <c r="K26" i="8"/>
  <c r="K24" i="8"/>
  <c r="K23" i="8"/>
  <c r="K27" i="8"/>
  <c r="K22" i="8"/>
  <c r="J49" i="92"/>
  <c r="J52" i="92"/>
  <c r="J50" i="92"/>
  <c r="J53" i="92"/>
  <c r="J51" i="92"/>
  <c r="J54" i="92"/>
  <c r="V36" i="92"/>
  <c r="V34" i="92"/>
  <c r="V35" i="92"/>
  <c r="V32" i="92"/>
  <c r="V33" i="92"/>
  <c r="V31" i="92"/>
  <c r="V45" i="108"/>
  <c r="V43" i="108"/>
  <c r="V44" i="108"/>
  <c r="V40" i="108"/>
  <c r="V41" i="108"/>
  <c r="V42" i="108"/>
  <c r="N24" i="88"/>
  <c r="N25" i="88"/>
  <c r="N22" i="88"/>
  <c r="N27" i="88"/>
  <c r="N26" i="88"/>
  <c r="N23" i="88"/>
  <c r="O25" i="7"/>
  <c r="O24" i="7"/>
  <c r="O27" i="7"/>
  <c r="O26" i="7"/>
  <c r="O22" i="7"/>
  <c r="O23" i="7"/>
  <c r="W32" i="117"/>
  <c r="K30" i="117"/>
  <c r="T32" i="117"/>
  <c r="R32" i="117"/>
  <c r="Y32" i="117"/>
  <c r="AA32" i="117"/>
  <c r="J30" i="117"/>
  <c r="S26" i="96"/>
  <c r="S23" i="96"/>
  <c r="S24" i="96"/>
  <c r="S22" i="96"/>
  <c r="S25" i="96"/>
  <c r="S27" i="96"/>
  <c r="V25" i="10"/>
  <c r="V26" i="10"/>
  <c r="V27" i="10"/>
  <c r="V23" i="10"/>
  <c r="V22" i="10"/>
  <c r="V24" i="10"/>
  <c r="O50" i="100"/>
  <c r="O51" i="100"/>
  <c r="O49" i="100"/>
  <c r="O52" i="100"/>
  <c r="O54" i="100"/>
  <c r="O53" i="100"/>
  <c r="V48" i="107"/>
  <c r="W48" i="107"/>
  <c r="AA45" i="103"/>
  <c r="AA40" i="103"/>
  <c r="AA44" i="103"/>
  <c r="AA42" i="103"/>
  <c r="AA41" i="103"/>
  <c r="AA43" i="103"/>
  <c r="W32" i="86"/>
  <c r="W36" i="86"/>
  <c r="W31" i="86"/>
  <c r="W35" i="86"/>
  <c r="W33" i="86"/>
  <c r="W34" i="86"/>
  <c r="Z31" i="89"/>
  <c r="Z33" i="89"/>
  <c r="Z36" i="89"/>
  <c r="Z35" i="89"/>
  <c r="Z34" i="89"/>
  <c r="Z32" i="89"/>
  <c r="Z24" i="105"/>
  <c r="Z22" i="105"/>
  <c r="Z23" i="105"/>
  <c r="Z27" i="105"/>
  <c r="Z26" i="105"/>
  <c r="Z25" i="105"/>
  <c r="V32" i="87"/>
  <c r="V35" i="87"/>
  <c r="V31" i="87"/>
  <c r="V36" i="87"/>
  <c r="V33" i="87"/>
  <c r="V34" i="87"/>
  <c r="BC25" i="9"/>
  <c r="O45" i="85"/>
  <c r="O44" i="85"/>
  <c r="O43" i="85"/>
  <c r="O41" i="85"/>
  <c r="O42" i="85"/>
  <c r="O40" i="85"/>
  <c r="O39" i="89"/>
  <c r="N39" i="89"/>
  <c r="F30" i="92"/>
  <c r="G30" i="92"/>
  <c r="N53" i="101"/>
  <c r="N49" i="101"/>
  <c r="N51" i="101"/>
  <c r="N50" i="101"/>
  <c r="N52" i="101"/>
  <c r="N54" i="101"/>
  <c r="W52" i="96"/>
  <c r="W50" i="96"/>
  <c r="W54" i="96"/>
  <c r="W53" i="96"/>
  <c r="W51" i="96"/>
  <c r="W49" i="96"/>
  <c r="AY41" i="1"/>
  <c r="BG41" i="1"/>
  <c r="G39" i="101"/>
  <c r="F39" i="101"/>
  <c r="BK34" i="117"/>
  <c r="BC34" i="117"/>
  <c r="N30" i="5"/>
  <c r="O30" i="5"/>
  <c r="J39" i="93"/>
  <c r="K39" i="93"/>
  <c r="AA41" i="93"/>
  <c r="Z41" i="93"/>
  <c r="V44" i="96"/>
  <c r="V41" i="96"/>
  <c r="V42" i="96"/>
  <c r="V45" i="96"/>
  <c r="V43" i="96"/>
  <c r="V40" i="96"/>
  <c r="F40" i="87"/>
  <c r="F45" i="87"/>
  <c r="F44" i="87"/>
  <c r="F41" i="87"/>
  <c r="F43" i="87"/>
  <c r="F42" i="87"/>
  <c r="J26" i="86"/>
  <c r="J25" i="86"/>
  <c r="J23" i="86"/>
  <c r="J24" i="86"/>
  <c r="J22" i="86"/>
  <c r="J27" i="86"/>
  <c r="J48" i="87"/>
  <c r="K48" i="87"/>
  <c r="BC52" i="117"/>
  <c r="BK52" i="117"/>
  <c r="AA25" i="88"/>
  <c r="AA27" i="88"/>
  <c r="AA23" i="88"/>
  <c r="AA24" i="88"/>
  <c r="AA22" i="88"/>
  <c r="AA26" i="88"/>
  <c r="V45" i="5"/>
  <c r="V44" i="5"/>
  <c r="V42" i="5"/>
  <c r="V40" i="5"/>
  <c r="V43" i="5"/>
  <c r="V41" i="5"/>
  <c r="Z26" i="106"/>
  <c r="Z24" i="106"/>
  <c r="Z22" i="106"/>
  <c r="Z25" i="106"/>
  <c r="Z27" i="106"/>
  <c r="Z23" i="106"/>
  <c r="V32" i="88"/>
  <c r="V35" i="88"/>
  <c r="V34" i="88"/>
  <c r="V36" i="88"/>
  <c r="V33" i="88"/>
  <c r="V31" i="88"/>
  <c r="R41" i="103"/>
  <c r="R40" i="103"/>
  <c r="R44" i="103"/>
  <c r="R43" i="103"/>
  <c r="R45" i="103"/>
  <c r="R42" i="103"/>
  <c r="N52" i="88"/>
  <c r="N53" i="88"/>
  <c r="N49" i="88"/>
  <c r="N54" i="88"/>
  <c r="N50" i="88"/>
  <c r="N51" i="88"/>
  <c r="O34" i="104"/>
  <c r="O32" i="104"/>
  <c r="O36" i="104"/>
  <c r="O31" i="104"/>
  <c r="O35" i="104"/>
  <c r="O33" i="104"/>
  <c r="J45" i="90"/>
  <c r="J42" i="90"/>
  <c r="J43" i="90"/>
  <c r="J41" i="90"/>
  <c r="J40" i="90"/>
  <c r="J44" i="90"/>
  <c r="Z52" i="5"/>
  <c r="Z49" i="5"/>
  <c r="Z50" i="5"/>
  <c r="Z54" i="5"/>
  <c r="Z51" i="5"/>
  <c r="Z53" i="5"/>
  <c r="G54" i="90"/>
  <c r="G50" i="90"/>
  <c r="G51" i="90"/>
  <c r="G52" i="90"/>
  <c r="G49" i="90"/>
  <c r="G53" i="90"/>
  <c r="K31" i="94"/>
  <c r="K33" i="94"/>
  <c r="K35" i="94"/>
  <c r="K36" i="94"/>
  <c r="K32" i="94"/>
  <c r="K34" i="94"/>
  <c r="F33" i="89"/>
  <c r="F36" i="89"/>
  <c r="F31" i="89"/>
  <c r="F35" i="89"/>
  <c r="F32" i="89"/>
  <c r="K43" i="86"/>
  <c r="K41" i="86"/>
  <c r="K45" i="86"/>
  <c r="K42" i="86"/>
  <c r="K40" i="86"/>
  <c r="K44" i="86"/>
  <c r="J25" i="107"/>
  <c r="J23" i="107"/>
  <c r="J24" i="107"/>
  <c r="J27" i="107"/>
  <c r="J26" i="107"/>
  <c r="J22" i="107"/>
  <c r="R50" i="96"/>
  <c r="R52" i="96"/>
  <c r="R51" i="96"/>
  <c r="R54" i="96"/>
  <c r="R53" i="96"/>
  <c r="R49" i="96"/>
  <c r="R30" i="98"/>
  <c r="S30" i="98"/>
  <c r="W51" i="10"/>
  <c r="W53" i="10"/>
  <c r="W50" i="10"/>
  <c r="W52" i="10"/>
  <c r="W54" i="10"/>
  <c r="W49" i="10"/>
  <c r="N31" i="100"/>
  <c r="N35" i="100"/>
  <c r="N32" i="100"/>
  <c r="N36" i="100"/>
  <c r="N34" i="100"/>
  <c r="N33" i="100"/>
  <c r="S22" i="107"/>
  <c r="S25" i="107"/>
  <c r="S24" i="107"/>
  <c r="S27" i="107"/>
  <c r="S23" i="107"/>
  <c r="S26" i="107"/>
  <c r="K48" i="101"/>
  <c r="J48" i="101"/>
  <c r="R53" i="108"/>
  <c r="R52" i="108"/>
  <c r="R54" i="108"/>
  <c r="R51" i="108"/>
  <c r="R50" i="108"/>
  <c r="R49" i="108"/>
  <c r="F21" i="106"/>
  <c r="G21" i="106"/>
  <c r="V53" i="86"/>
  <c r="V52" i="86"/>
  <c r="V51" i="86"/>
  <c r="V54" i="86"/>
  <c r="V50" i="86"/>
  <c r="V49" i="86"/>
  <c r="V48" i="106"/>
  <c r="W48" i="106"/>
  <c r="AA51" i="105"/>
  <c r="AA49" i="105"/>
  <c r="AA50" i="105"/>
  <c r="AA54" i="105"/>
  <c r="AA53" i="105"/>
  <c r="AA52" i="105"/>
  <c r="BG33" i="1"/>
  <c r="F23" i="103"/>
  <c r="F26" i="103"/>
  <c r="F24" i="103"/>
  <c r="F25" i="103"/>
  <c r="F22" i="103"/>
  <c r="F27" i="103"/>
  <c r="F45" i="98"/>
  <c r="F41" i="98"/>
  <c r="F40" i="98"/>
  <c r="F44" i="98"/>
  <c r="F42" i="98"/>
  <c r="F43" i="98"/>
  <c r="V35" i="96"/>
  <c r="V33" i="96"/>
  <c r="V31" i="96"/>
  <c r="V34" i="96"/>
  <c r="V32" i="96"/>
  <c r="V36" i="96"/>
  <c r="F48" i="8"/>
  <c r="G48" i="8"/>
  <c r="BK35" i="6"/>
  <c r="BC35" i="6"/>
  <c r="BC41" i="9"/>
  <c r="N26" i="96"/>
  <c r="N23" i="96"/>
  <c r="N27" i="96"/>
  <c r="N25" i="96"/>
  <c r="N24" i="96"/>
  <c r="N22" i="96"/>
  <c r="S23" i="105"/>
  <c r="S22" i="105"/>
  <c r="S27" i="105"/>
  <c r="S24" i="105"/>
  <c r="S25" i="105"/>
  <c r="S26" i="105"/>
  <c r="R50" i="88"/>
  <c r="R51" i="88"/>
  <c r="R53" i="88"/>
  <c r="R52" i="88"/>
  <c r="R49" i="88"/>
  <c r="R54" i="88"/>
  <c r="N23" i="94"/>
  <c r="N22" i="94"/>
  <c r="N27" i="94"/>
  <c r="N25" i="94"/>
  <c r="N24" i="94"/>
  <c r="BK53" i="6"/>
  <c r="BC53" i="6"/>
  <c r="W26" i="105"/>
  <c r="W23" i="105"/>
  <c r="W24" i="105"/>
  <c r="W25" i="105"/>
  <c r="W22" i="105"/>
  <c r="W27" i="105"/>
  <c r="O44" i="100"/>
  <c r="O41" i="100"/>
  <c r="O43" i="100"/>
  <c r="O45" i="100"/>
  <c r="O42" i="100"/>
  <c r="O40" i="100"/>
  <c r="N31" i="90"/>
  <c r="N35" i="90"/>
  <c r="N32" i="90"/>
  <c r="N33" i="90"/>
  <c r="N34" i="90"/>
  <c r="N36" i="90"/>
  <c r="R34" i="86"/>
  <c r="R33" i="86"/>
  <c r="R36" i="86"/>
  <c r="R35" i="86"/>
  <c r="R32" i="86"/>
  <c r="R31" i="86"/>
  <c r="R48" i="101"/>
  <c r="S48" i="101"/>
  <c r="BJ44" i="101"/>
  <c r="BB44" i="101"/>
  <c r="N34" i="8"/>
  <c r="N32" i="8"/>
  <c r="N33" i="8"/>
  <c r="N36" i="8"/>
  <c r="N35" i="8"/>
  <c r="N31" i="8"/>
  <c r="F30" i="91"/>
  <c r="G30" i="91"/>
  <c r="K31" i="97"/>
  <c r="K33" i="97"/>
  <c r="K36" i="97"/>
  <c r="K34" i="97"/>
  <c r="K32" i="97"/>
  <c r="N53" i="102"/>
  <c r="N50" i="102"/>
  <c r="N52" i="102"/>
  <c r="N54" i="102"/>
  <c r="N49" i="102"/>
  <c r="N51" i="102"/>
  <c r="J41" i="9"/>
  <c r="J43" i="9"/>
  <c r="J44" i="9"/>
  <c r="J42" i="9"/>
  <c r="J40" i="9"/>
  <c r="J45" i="9"/>
  <c r="N21" i="4"/>
  <c r="O21" i="4"/>
  <c r="K36" i="8"/>
  <c r="K34" i="8"/>
  <c r="K35" i="8"/>
  <c r="K33" i="8"/>
  <c r="K32" i="8"/>
  <c r="K31" i="8"/>
  <c r="K27" i="99"/>
  <c r="K23" i="99"/>
  <c r="K22" i="99"/>
  <c r="K25" i="99"/>
  <c r="K24" i="99"/>
  <c r="K26" i="99"/>
  <c r="BK54" i="93"/>
  <c r="BC54" i="93"/>
  <c r="N50" i="96"/>
  <c r="N53" i="96"/>
  <c r="N52" i="96"/>
  <c r="N54" i="96"/>
  <c r="N51" i="96"/>
  <c r="N49" i="96"/>
  <c r="R41" i="86"/>
  <c r="R44" i="86"/>
  <c r="R43" i="86"/>
  <c r="R42" i="86"/>
  <c r="R40" i="86"/>
  <c r="R45" i="86"/>
  <c r="BJ26" i="7"/>
  <c r="BB26" i="7"/>
  <c r="J39" i="98"/>
  <c r="K39" i="98"/>
  <c r="Z35" i="104"/>
  <c r="W33" i="95"/>
  <c r="Z52" i="4"/>
  <c r="W49" i="7"/>
  <c r="W31" i="95"/>
  <c r="W23" i="95"/>
  <c r="AA23" i="6"/>
  <c r="V33" i="10"/>
  <c r="V31" i="10"/>
  <c r="V34" i="10"/>
  <c r="V35" i="10"/>
  <c r="V32" i="10"/>
  <c r="V36" i="10"/>
  <c r="BB40" i="101"/>
  <c r="BJ40" i="101"/>
  <c r="S32" i="108"/>
  <c r="S35" i="108"/>
  <c r="S34" i="108"/>
  <c r="S31" i="108"/>
  <c r="S33" i="108"/>
  <c r="S36" i="108"/>
  <c r="BK24" i="102"/>
  <c r="BC24" i="102"/>
  <c r="Z34" i="92"/>
  <c r="Z32" i="92"/>
  <c r="Z31" i="92"/>
  <c r="Z36" i="92"/>
  <c r="Z33" i="92"/>
  <c r="Z35" i="92"/>
  <c r="BC51" i="93"/>
  <c r="BK51" i="93"/>
  <c r="W35" i="89"/>
  <c r="W31" i="89"/>
  <c r="W32" i="89"/>
  <c r="W33" i="89"/>
  <c r="W36" i="89"/>
  <c r="AA33" i="91"/>
  <c r="AA36" i="91"/>
  <c r="AA31" i="91"/>
  <c r="AA35" i="91"/>
  <c r="AA34" i="91"/>
  <c r="K30" i="98"/>
  <c r="J30" i="98"/>
  <c r="O35" i="10"/>
  <c r="O31" i="10"/>
  <c r="O33" i="10"/>
  <c r="O36" i="10"/>
  <c r="O34" i="10"/>
  <c r="O32" i="10"/>
  <c r="R39" i="4"/>
  <c r="S39" i="4"/>
  <c r="BB36" i="1"/>
  <c r="BJ36" i="1"/>
  <c r="J31" i="90"/>
  <c r="J32" i="90"/>
  <c r="J36" i="90"/>
  <c r="J34" i="90"/>
  <c r="J33" i="90"/>
  <c r="J35" i="90"/>
  <c r="K51" i="8"/>
  <c r="K49" i="8"/>
  <c r="K54" i="8"/>
  <c r="K52" i="8"/>
  <c r="K50" i="8"/>
  <c r="K53" i="8"/>
  <c r="R21" i="99"/>
  <c r="S21" i="99"/>
  <c r="O35" i="88"/>
  <c r="O32" i="88"/>
  <c r="O31" i="88"/>
  <c r="O33" i="88"/>
  <c r="O34" i="88"/>
  <c r="O36" i="88"/>
  <c r="AA31" i="117"/>
  <c r="Y31" i="117"/>
  <c r="G30" i="117"/>
  <c r="F30" i="117"/>
  <c r="R31" i="117"/>
  <c r="T31" i="117"/>
  <c r="W31" i="117"/>
  <c r="Z53" i="100"/>
  <c r="Z49" i="100"/>
  <c r="Z50" i="100"/>
  <c r="Z54" i="100"/>
  <c r="Z51" i="100"/>
  <c r="Z52" i="100"/>
  <c r="BK44" i="93"/>
  <c r="BC44" i="93"/>
  <c r="F21" i="5"/>
  <c r="G21" i="5"/>
  <c r="AA52" i="92"/>
  <c r="AA54" i="92"/>
  <c r="AA53" i="92"/>
  <c r="AA50" i="92"/>
  <c r="AA51" i="92"/>
  <c r="AA49" i="92"/>
  <c r="J52" i="86"/>
  <c r="J50" i="86"/>
  <c r="J53" i="86"/>
  <c r="J54" i="86"/>
  <c r="J51" i="86"/>
  <c r="J49" i="86"/>
  <c r="G48" i="86"/>
  <c r="F48" i="86"/>
  <c r="BJ49" i="101"/>
  <c r="BB49" i="101"/>
  <c r="W31" i="90"/>
  <c r="W35" i="90"/>
  <c r="W33" i="90"/>
  <c r="W32" i="90"/>
  <c r="W36" i="90"/>
  <c r="W34" i="90"/>
  <c r="O50" i="93"/>
  <c r="O53" i="93"/>
  <c r="O49" i="93"/>
  <c r="O51" i="93"/>
  <c r="O54" i="93"/>
  <c r="N52" i="107"/>
  <c r="N49" i="107"/>
  <c r="N53" i="107"/>
  <c r="N54" i="107"/>
  <c r="N51" i="107"/>
  <c r="N50" i="107"/>
  <c r="S21" i="91"/>
  <c r="R21" i="91"/>
  <c r="F27" i="98"/>
  <c r="F22" i="98"/>
  <c r="F23" i="98"/>
  <c r="F26" i="98"/>
  <c r="F24" i="98"/>
  <c r="F25" i="98"/>
  <c r="V51" i="93"/>
  <c r="V54" i="93"/>
  <c r="V49" i="93"/>
  <c r="V50" i="93"/>
  <c r="V53" i="93"/>
  <c r="Z53" i="88"/>
  <c r="Z51" i="88"/>
  <c r="Z49" i="88"/>
  <c r="Z52" i="88"/>
  <c r="Z54" i="88"/>
  <c r="Z50" i="88"/>
  <c r="G23" i="89"/>
  <c r="G22" i="89"/>
  <c r="G26" i="89"/>
  <c r="G24" i="89"/>
  <c r="G27" i="89"/>
  <c r="BK27" i="117"/>
  <c r="BC27" i="117"/>
  <c r="O44" i="93"/>
  <c r="O45" i="93"/>
  <c r="O41" i="93"/>
  <c r="O43" i="93"/>
  <c r="O42" i="93"/>
  <c r="O40" i="93"/>
  <c r="K35" i="85"/>
  <c r="K31" i="85"/>
  <c r="K33" i="85"/>
  <c r="K34" i="85"/>
  <c r="K36" i="85"/>
  <c r="K32" i="85"/>
  <c r="N41" i="107"/>
  <c r="N40" i="107"/>
  <c r="N44" i="107"/>
  <c r="N43" i="107"/>
  <c r="N42" i="107"/>
  <c r="N45" i="107"/>
  <c r="O34" i="103"/>
  <c r="O35" i="103"/>
  <c r="O31" i="103"/>
  <c r="O33" i="103"/>
  <c r="O36" i="103"/>
  <c r="O32" i="103"/>
  <c r="BB35" i="101"/>
  <c r="BJ35" i="101"/>
  <c r="V44" i="91"/>
  <c r="V43" i="91"/>
  <c r="V40" i="91"/>
  <c r="V45" i="91"/>
  <c r="V42" i="91"/>
  <c r="V41" i="91"/>
  <c r="V53" i="90"/>
  <c r="V54" i="90"/>
  <c r="V49" i="90"/>
  <c r="V50" i="90"/>
  <c r="V51" i="90"/>
  <c r="V52" i="90"/>
  <c r="BK36" i="117"/>
  <c r="BC36" i="117"/>
  <c r="Z36" i="100"/>
  <c r="Z31" i="100"/>
  <c r="Z33" i="100"/>
  <c r="Z34" i="100"/>
  <c r="Z32" i="100"/>
  <c r="Z35" i="100"/>
  <c r="AA43" i="87"/>
  <c r="AA40" i="87"/>
  <c r="AA45" i="87"/>
  <c r="AA42" i="87"/>
  <c r="AA41" i="87"/>
  <c r="AA44" i="87"/>
  <c r="F30" i="7"/>
  <c r="G30" i="7"/>
  <c r="J48" i="10"/>
  <c r="K48" i="10"/>
  <c r="Z44" i="97"/>
  <c r="Z40" i="97"/>
  <c r="Z43" i="97"/>
  <c r="Z42" i="97"/>
  <c r="Z41" i="97"/>
  <c r="Z45" i="97"/>
  <c r="BB33" i="1"/>
  <c r="BJ33" i="1"/>
  <c r="S45" i="94"/>
  <c r="S42" i="94"/>
  <c r="S44" i="94"/>
  <c r="S40" i="94"/>
  <c r="S43" i="94"/>
  <c r="S41" i="94"/>
  <c r="BC41" i="6"/>
  <c r="BK41" i="6"/>
  <c r="BI51" i="117"/>
  <c r="BA51" i="117"/>
  <c r="BB24" i="1"/>
  <c r="BJ24" i="1"/>
  <c r="V26" i="88"/>
  <c r="V25" i="88"/>
  <c r="V24" i="88"/>
  <c r="V22" i="88"/>
  <c r="V27" i="88"/>
  <c r="V23" i="88"/>
  <c r="J49" i="103"/>
  <c r="J51" i="103"/>
  <c r="J50" i="103"/>
  <c r="J54" i="103"/>
  <c r="J52" i="103"/>
  <c r="J53" i="103"/>
  <c r="S49" i="104"/>
  <c r="S53" i="104"/>
  <c r="S54" i="104"/>
  <c r="S50" i="104"/>
  <c r="S51" i="104"/>
  <c r="S52" i="104"/>
  <c r="J39" i="5"/>
  <c r="K39" i="5"/>
  <c r="BB45" i="7"/>
  <c r="BJ45" i="7"/>
  <c r="BB27" i="101"/>
  <c r="BJ27" i="101"/>
  <c r="BC23" i="104"/>
  <c r="BK23" i="104"/>
  <c r="BC34" i="104"/>
  <c r="BK34" i="104"/>
  <c r="O45" i="101"/>
  <c r="O40" i="101"/>
  <c r="O42" i="101"/>
  <c r="O41" i="101"/>
  <c r="O44" i="101"/>
  <c r="O43" i="101"/>
  <c r="N34" i="91"/>
  <c r="N36" i="91"/>
  <c r="N31" i="91"/>
  <c r="N33" i="91"/>
  <c r="N35" i="91"/>
  <c r="F52" i="88"/>
  <c r="F50" i="88"/>
  <c r="F53" i="88"/>
  <c r="F51" i="88"/>
  <c r="F49" i="88"/>
  <c r="F54" i="88"/>
  <c r="O21" i="86"/>
  <c r="N21" i="86"/>
  <c r="S21" i="10"/>
  <c r="R21" i="10"/>
  <c r="V50" i="87"/>
  <c r="V52" i="87"/>
  <c r="V51" i="87"/>
  <c r="V54" i="87"/>
  <c r="V49" i="87"/>
  <c r="V53" i="87"/>
  <c r="G49" i="87"/>
  <c r="G53" i="87"/>
  <c r="G54" i="87"/>
  <c r="G52" i="87"/>
  <c r="G50" i="87"/>
  <c r="G51" i="87"/>
  <c r="R32" i="85"/>
  <c r="R35" i="85"/>
  <c r="R36" i="85"/>
  <c r="R31" i="85"/>
  <c r="R33" i="85"/>
  <c r="R34" i="85"/>
  <c r="R52" i="5"/>
  <c r="R54" i="5"/>
  <c r="R53" i="5"/>
  <c r="R51" i="5"/>
  <c r="R49" i="5"/>
  <c r="R50" i="5"/>
  <c r="R34" i="6"/>
  <c r="R32" i="6"/>
  <c r="R31" i="6"/>
  <c r="R35" i="6"/>
  <c r="R36" i="6"/>
  <c r="R33" i="6"/>
  <c r="R30" i="106"/>
  <c r="S30" i="106"/>
  <c r="BC44" i="102"/>
  <c r="BK44" i="102"/>
  <c r="K27" i="97"/>
  <c r="K25" i="97"/>
  <c r="K24" i="97"/>
  <c r="K26" i="97"/>
  <c r="K23" i="97"/>
  <c r="K22" i="97"/>
  <c r="W49" i="88"/>
  <c r="W54" i="88"/>
  <c r="W53" i="88"/>
  <c r="W51" i="88"/>
  <c r="W52" i="88"/>
  <c r="W50" i="88"/>
  <c r="S43" i="104"/>
  <c r="S42" i="104"/>
  <c r="S40" i="104"/>
  <c r="S44" i="104"/>
  <c r="S41" i="104"/>
  <c r="S45" i="104"/>
  <c r="W26" i="98"/>
  <c r="W27" i="98"/>
  <c r="W22" i="98"/>
  <c r="W24" i="98"/>
  <c r="W25" i="98"/>
  <c r="W23" i="98"/>
  <c r="S32" i="103"/>
  <c r="S33" i="103"/>
  <c r="S36" i="103"/>
  <c r="S31" i="103"/>
  <c r="S35" i="103"/>
  <c r="S34" i="103"/>
  <c r="R22" i="8"/>
  <c r="R23" i="8"/>
  <c r="R25" i="8"/>
  <c r="R27" i="8"/>
  <c r="R24" i="8"/>
  <c r="R26" i="8"/>
  <c r="V27" i="89"/>
  <c r="V22" i="89"/>
  <c r="V23" i="89"/>
  <c r="V26" i="89"/>
  <c r="V24" i="89"/>
  <c r="W26" i="91"/>
  <c r="W23" i="91"/>
  <c r="W22" i="91"/>
  <c r="W24" i="91"/>
  <c r="W27" i="91"/>
  <c r="W25" i="91"/>
  <c r="AA53" i="95"/>
  <c r="AA54" i="95"/>
  <c r="AA49" i="95"/>
  <c r="AA51" i="95"/>
  <c r="AA50" i="95"/>
  <c r="AA52" i="95"/>
  <c r="S40" i="9"/>
  <c r="S44" i="9"/>
  <c r="S42" i="9"/>
  <c r="S43" i="9"/>
  <c r="S41" i="9"/>
  <c r="S45" i="9"/>
  <c r="Z25" i="87"/>
  <c r="Z27" i="87"/>
  <c r="Z23" i="87"/>
  <c r="Z24" i="87"/>
  <c r="Z22" i="87"/>
  <c r="Z26" i="87"/>
  <c r="BJ34" i="7"/>
  <c r="BB34" i="7"/>
  <c r="V45" i="10"/>
  <c r="V44" i="10"/>
  <c r="V43" i="10"/>
  <c r="V42" i="10"/>
  <c r="V41" i="10"/>
  <c r="V40" i="10"/>
  <c r="K30" i="95"/>
  <c r="J30" i="95"/>
  <c r="N26" i="100"/>
  <c r="N27" i="100"/>
  <c r="N23" i="100"/>
  <c r="N25" i="100"/>
  <c r="N24" i="100"/>
  <c r="N22" i="100"/>
  <c r="AA42" i="96"/>
  <c r="AA40" i="96"/>
  <c r="AA43" i="96"/>
  <c r="AA44" i="96"/>
  <c r="AA45" i="96"/>
  <c r="AA41" i="96"/>
  <c r="AA50" i="85"/>
  <c r="AA52" i="85"/>
  <c r="AA51" i="85"/>
  <c r="AA54" i="85"/>
  <c r="AA49" i="85"/>
  <c r="BG54" i="1"/>
  <c r="AY54" i="1"/>
  <c r="G30" i="5"/>
  <c r="F30" i="5"/>
  <c r="Z23" i="7"/>
  <c r="Z25" i="7"/>
  <c r="Z22" i="7"/>
  <c r="Z24" i="7"/>
  <c r="Z26" i="7"/>
  <c r="Z27" i="7"/>
  <c r="BC33" i="117"/>
  <c r="BK33" i="117"/>
  <c r="Z36" i="5"/>
  <c r="Z31" i="5"/>
  <c r="Z34" i="5"/>
  <c r="Z35" i="5"/>
  <c r="Z32" i="5"/>
  <c r="Z33" i="5"/>
  <c r="S26" i="95"/>
  <c r="S27" i="95"/>
  <c r="S22" i="95"/>
  <c r="S24" i="95"/>
  <c r="S25" i="95"/>
  <c r="S23" i="95"/>
  <c r="W42" i="6"/>
  <c r="W45" i="6"/>
  <c r="W41" i="6"/>
  <c r="W44" i="6"/>
  <c r="W40" i="6"/>
  <c r="W43" i="6"/>
  <c r="F40" i="103"/>
  <c r="F41" i="103"/>
  <c r="F43" i="103"/>
  <c r="F42" i="103"/>
  <c r="F44" i="103"/>
  <c r="F45" i="103"/>
  <c r="Z54" i="94"/>
  <c r="Z53" i="94"/>
  <c r="Z50" i="94"/>
  <c r="Z51" i="94"/>
  <c r="Z52" i="94"/>
  <c r="Z49" i="94"/>
  <c r="R33" i="104"/>
  <c r="R32" i="104"/>
  <c r="R36" i="104"/>
  <c r="R34" i="104"/>
  <c r="R35" i="104"/>
  <c r="R31" i="104"/>
  <c r="R33" i="100"/>
  <c r="R35" i="100"/>
  <c r="R31" i="100"/>
  <c r="R34" i="100"/>
  <c r="R32" i="100"/>
  <c r="R36" i="100"/>
  <c r="J51" i="107"/>
  <c r="J53" i="107"/>
  <c r="J49" i="107"/>
  <c r="J52" i="107"/>
  <c r="J54" i="107"/>
  <c r="J50" i="107"/>
  <c r="N21" i="99"/>
  <c r="O21" i="99"/>
  <c r="J51" i="9"/>
  <c r="J49" i="9"/>
  <c r="J54" i="9"/>
  <c r="J50" i="9"/>
  <c r="J52" i="9"/>
  <c r="F21" i="93"/>
  <c r="G21" i="93"/>
  <c r="F21" i="85"/>
  <c r="G21" i="85"/>
  <c r="V34" i="102"/>
  <c r="V36" i="102"/>
  <c r="V33" i="102"/>
  <c r="V31" i="102"/>
  <c r="V32" i="102"/>
  <c r="V35" i="102"/>
  <c r="AA45" i="107"/>
  <c r="AA41" i="107"/>
  <c r="AA44" i="107"/>
  <c r="AA42" i="107"/>
  <c r="AA43" i="107"/>
  <c r="AA40" i="107"/>
  <c r="BC42" i="117"/>
  <c r="BK42" i="117"/>
  <c r="AA22" i="5"/>
  <c r="AA24" i="5"/>
  <c r="AA23" i="5"/>
  <c r="AA26" i="5"/>
  <c r="AA27" i="5"/>
  <c r="AA25" i="5"/>
  <c r="BJ51" i="101"/>
  <c r="BB51" i="101"/>
  <c r="F32" i="90"/>
  <c r="F34" i="90"/>
  <c r="F35" i="90"/>
  <c r="F36" i="90"/>
  <c r="F31" i="90"/>
  <c r="F33" i="90"/>
  <c r="W45" i="99"/>
  <c r="W42" i="99"/>
  <c r="W40" i="99"/>
  <c r="W41" i="99"/>
  <c r="W43" i="99"/>
  <c r="W44" i="99"/>
  <c r="N30" i="105"/>
  <c r="O30" i="105"/>
  <c r="AA25" i="95"/>
  <c r="AA26" i="95"/>
  <c r="AA27" i="95"/>
  <c r="AA24" i="95"/>
  <c r="AA22" i="95"/>
  <c r="AA23" i="95"/>
  <c r="N43" i="97"/>
  <c r="N44" i="97"/>
  <c r="N45" i="97"/>
  <c r="N42" i="97"/>
  <c r="N41" i="97"/>
  <c r="J24" i="8"/>
  <c r="J23" i="8"/>
  <c r="J22" i="8"/>
  <c r="J27" i="8"/>
  <c r="J26" i="8"/>
  <c r="J25" i="8"/>
  <c r="K50" i="92"/>
  <c r="K54" i="92"/>
  <c r="K52" i="92"/>
  <c r="K49" i="92"/>
  <c r="K53" i="92"/>
  <c r="K51" i="92"/>
  <c r="J45" i="94"/>
  <c r="J43" i="94"/>
  <c r="J41" i="94"/>
  <c r="J44" i="94"/>
  <c r="J40" i="94"/>
  <c r="J42" i="94"/>
  <c r="N26" i="10"/>
  <c r="N23" i="10"/>
  <c r="N27" i="10"/>
  <c r="N22" i="10"/>
  <c r="N25" i="10"/>
  <c r="N24" i="10"/>
  <c r="F31" i="6"/>
  <c r="F33" i="6"/>
  <c r="F36" i="6"/>
  <c r="F32" i="6"/>
  <c r="F35" i="6"/>
  <c r="F34" i="6"/>
  <c r="S25" i="88"/>
  <c r="S23" i="88"/>
  <c r="S22" i="88"/>
  <c r="S24" i="88"/>
  <c r="S27" i="88"/>
  <c r="S26" i="88"/>
  <c r="BK34" i="9"/>
  <c r="BC34" i="9"/>
  <c r="J21" i="117"/>
  <c r="K21" i="117"/>
  <c r="Y23" i="117"/>
  <c r="T23" i="117"/>
  <c r="AA23" i="117"/>
  <c r="W23" i="117"/>
  <c r="R23" i="117"/>
  <c r="O48" i="106"/>
  <c r="N48" i="106"/>
  <c r="R53" i="9"/>
  <c r="R51" i="9"/>
  <c r="R54" i="9"/>
  <c r="R49" i="9"/>
  <c r="R50" i="9"/>
  <c r="R52" i="9"/>
  <c r="AA50" i="87"/>
  <c r="AA53" i="87"/>
  <c r="AA49" i="87"/>
  <c r="AA52" i="87"/>
  <c r="AA54" i="87"/>
  <c r="AA51" i="87"/>
  <c r="N21" i="9"/>
  <c r="O21" i="9"/>
  <c r="Z49" i="98"/>
  <c r="Z54" i="98"/>
  <c r="Z52" i="98"/>
  <c r="Z53" i="98"/>
  <c r="Z51" i="98"/>
  <c r="Z50" i="98"/>
  <c r="W22" i="93"/>
  <c r="W27" i="93"/>
  <c r="W26" i="93"/>
  <c r="W23" i="93"/>
  <c r="W25" i="93"/>
  <c r="W24" i="93"/>
  <c r="S26" i="94"/>
  <c r="S27" i="94"/>
  <c r="S24" i="94"/>
  <c r="S22" i="94"/>
  <c r="S23" i="94"/>
  <c r="S25" i="94"/>
  <c r="AA24" i="86"/>
  <c r="AA25" i="86"/>
  <c r="AA26" i="86"/>
  <c r="AA27" i="86"/>
  <c r="AA23" i="86"/>
  <c r="AA22" i="86"/>
  <c r="J34" i="104"/>
  <c r="J31" i="104"/>
  <c r="J36" i="104"/>
  <c r="J33" i="104"/>
  <c r="J32" i="104"/>
  <c r="J35" i="104"/>
  <c r="AA51" i="90"/>
  <c r="AA52" i="90"/>
  <c r="AA53" i="90"/>
  <c r="AA50" i="90"/>
  <c r="AA49" i="90"/>
  <c r="AA54" i="90"/>
  <c r="Z43" i="88"/>
  <c r="Z45" i="88"/>
  <c r="Z40" i="88"/>
  <c r="Z44" i="88"/>
  <c r="Z41" i="88"/>
  <c r="Z42" i="88"/>
  <c r="O30" i="89"/>
  <c r="N30" i="89"/>
  <c r="J39" i="6"/>
  <c r="K39" i="6"/>
  <c r="N30" i="6"/>
  <c r="O30" i="6"/>
  <c r="R27" i="104"/>
  <c r="R22" i="104"/>
  <c r="R25" i="104"/>
  <c r="R26" i="104"/>
  <c r="R23" i="104"/>
  <c r="R24" i="104"/>
  <c r="BG44" i="1"/>
  <c r="F30" i="101"/>
  <c r="G30" i="101"/>
  <c r="BA34" i="117"/>
  <c r="BI34" i="117"/>
  <c r="O48" i="5"/>
  <c r="N48" i="5"/>
  <c r="K30" i="93"/>
  <c r="J30" i="93"/>
  <c r="O33" i="96"/>
  <c r="O34" i="96"/>
  <c r="O35" i="96"/>
  <c r="O36" i="96"/>
  <c r="O31" i="96"/>
  <c r="O32" i="96"/>
  <c r="J45" i="88"/>
  <c r="J41" i="88"/>
  <c r="J44" i="88"/>
  <c r="BK45" i="104"/>
  <c r="BC45" i="104"/>
  <c r="J21" i="87"/>
  <c r="K21" i="87"/>
  <c r="W43" i="88"/>
  <c r="W44" i="88"/>
  <c r="W45" i="88"/>
  <c r="W40" i="88"/>
  <c r="W41" i="88"/>
  <c r="W42" i="88"/>
  <c r="F54" i="89"/>
  <c r="F50" i="89"/>
  <c r="F49" i="89"/>
  <c r="F51" i="89"/>
  <c r="F52" i="89"/>
  <c r="F53" i="89"/>
  <c r="W43" i="89"/>
  <c r="W44" i="89"/>
  <c r="W42" i="89"/>
  <c r="W40" i="89"/>
  <c r="W45" i="89"/>
  <c r="W41" i="89"/>
  <c r="J49" i="97"/>
  <c r="J54" i="97"/>
  <c r="J50" i="97"/>
  <c r="J51" i="97"/>
  <c r="J52" i="97"/>
  <c r="BC51" i="102"/>
  <c r="BK51" i="102"/>
  <c r="J22" i="85"/>
  <c r="J27" i="85"/>
  <c r="J23" i="85"/>
  <c r="J24" i="85"/>
  <c r="J25" i="85"/>
  <c r="S50" i="8"/>
  <c r="S51" i="8"/>
  <c r="S52" i="8"/>
  <c r="S54" i="8"/>
  <c r="S49" i="8"/>
  <c r="S53" i="8"/>
  <c r="Z41" i="101"/>
  <c r="Z40" i="101"/>
  <c r="Z45" i="101"/>
  <c r="Z43" i="101"/>
  <c r="Z44" i="101"/>
  <c r="Z42" i="101"/>
  <c r="N36" i="104"/>
  <c r="N32" i="104"/>
  <c r="N31" i="104"/>
  <c r="N34" i="104"/>
  <c r="N33" i="104"/>
  <c r="N35" i="104"/>
  <c r="K43" i="90"/>
  <c r="K44" i="90"/>
  <c r="K42" i="90"/>
  <c r="K45" i="90"/>
  <c r="K40" i="90"/>
  <c r="K41" i="90"/>
  <c r="O23" i="117"/>
  <c r="O26" i="117"/>
  <c r="O22" i="117"/>
  <c r="O25" i="117"/>
  <c r="O27" i="117"/>
  <c r="O24" i="117"/>
  <c r="O36" i="102"/>
  <c r="O33" i="102"/>
  <c r="O35" i="102"/>
  <c r="O34" i="102"/>
  <c r="O31" i="102"/>
  <c r="O32" i="102"/>
  <c r="V35" i="98"/>
  <c r="V34" i="98"/>
  <c r="V33" i="98"/>
  <c r="V36" i="98"/>
  <c r="V31" i="98"/>
  <c r="V32" i="98"/>
  <c r="G35" i="87"/>
  <c r="G34" i="87"/>
  <c r="G33" i="87"/>
  <c r="G32" i="87"/>
  <c r="G31" i="87"/>
  <c r="G36" i="87"/>
  <c r="O25" i="91"/>
  <c r="O27" i="91"/>
  <c r="O22" i="91"/>
  <c r="O26" i="91"/>
  <c r="O24" i="91"/>
  <c r="O23" i="91"/>
  <c r="G25" i="1"/>
  <c r="G23" i="1"/>
  <c r="G27" i="1"/>
  <c r="G24" i="1"/>
  <c r="G26" i="1"/>
  <c r="G22" i="1"/>
  <c r="J36" i="9"/>
  <c r="J34" i="9"/>
  <c r="J32" i="9"/>
  <c r="J31" i="9"/>
  <c r="J35" i="9"/>
  <c r="J33" i="9"/>
  <c r="J27" i="105"/>
  <c r="J23" i="105"/>
  <c r="J24" i="105"/>
  <c r="J26" i="105"/>
  <c r="J22" i="105"/>
  <c r="J25" i="105"/>
  <c r="O42" i="94"/>
  <c r="O45" i="94"/>
  <c r="O40" i="94"/>
  <c r="O43" i="94"/>
  <c r="O41" i="94"/>
  <c r="O44" i="94"/>
  <c r="S39" i="98"/>
  <c r="R39" i="98"/>
  <c r="F21" i="99"/>
  <c r="G21" i="99"/>
  <c r="Z35" i="98"/>
  <c r="Z31" i="98"/>
  <c r="Z36" i="98"/>
  <c r="Z34" i="98"/>
  <c r="Z32" i="98"/>
  <c r="Z33" i="98"/>
  <c r="V31" i="93"/>
  <c r="V36" i="93"/>
  <c r="V35" i="93"/>
  <c r="V34" i="93"/>
  <c r="V33" i="93"/>
  <c r="V32" i="93"/>
  <c r="J30" i="101"/>
  <c r="K30" i="101"/>
  <c r="S51" i="108"/>
  <c r="S49" i="108"/>
  <c r="S53" i="108"/>
  <c r="S52" i="108"/>
  <c r="S50" i="108"/>
  <c r="S54" i="108"/>
  <c r="F30" i="106"/>
  <c r="G30" i="106"/>
  <c r="W52" i="86"/>
  <c r="W51" i="86"/>
  <c r="W49" i="86"/>
  <c r="W50" i="86"/>
  <c r="W54" i="86"/>
  <c r="W53" i="86"/>
  <c r="W30" i="106"/>
  <c r="V30" i="106"/>
  <c r="Z53" i="105"/>
  <c r="Z50" i="105"/>
  <c r="Z54" i="105"/>
  <c r="Z49" i="105"/>
  <c r="Z52" i="105"/>
  <c r="Z51" i="105"/>
  <c r="BC35" i="117"/>
  <c r="BK35" i="117"/>
  <c r="AY36" i="1"/>
  <c r="BG36" i="1"/>
  <c r="K30" i="108"/>
  <c r="J30" i="108"/>
  <c r="N24" i="101"/>
  <c r="N26" i="101"/>
  <c r="N25" i="101"/>
  <c r="N23" i="101"/>
  <c r="N22" i="101"/>
  <c r="N27" i="101"/>
  <c r="F39" i="8"/>
  <c r="G39" i="8"/>
  <c r="V40" i="8"/>
  <c r="W40" i="8"/>
  <c r="S21" i="87"/>
  <c r="R21" i="87"/>
  <c r="O42" i="91"/>
  <c r="O45" i="91"/>
  <c r="O44" i="91"/>
  <c r="O41" i="91"/>
  <c r="O43" i="91"/>
  <c r="O40" i="91"/>
  <c r="F36" i="1"/>
  <c r="F34" i="1"/>
  <c r="F33" i="1"/>
  <c r="F31" i="1"/>
  <c r="F35" i="1"/>
  <c r="F32" i="1"/>
  <c r="Z34" i="107"/>
  <c r="Z35" i="107"/>
  <c r="Z33" i="107"/>
  <c r="Z32" i="107"/>
  <c r="Z31" i="107"/>
  <c r="Z36" i="107"/>
  <c r="Z45" i="98"/>
  <c r="Z41" i="98"/>
  <c r="Z44" i="98"/>
  <c r="Z42" i="98"/>
  <c r="Z43" i="98"/>
  <c r="Z40" i="98"/>
  <c r="W44" i="86"/>
  <c r="W42" i="86"/>
  <c r="W45" i="86"/>
  <c r="W41" i="86"/>
  <c r="W43" i="86"/>
  <c r="W40" i="86"/>
  <c r="BC26" i="6"/>
  <c r="BK26" i="6"/>
  <c r="S30" i="101"/>
  <c r="R30" i="101"/>
  <c r="BB42" i="101"/>
  <c r="BJ42" i="101"/>
  <c r="O32" i="8"/>
  <c r="O33" i="8"/>
  <c r="O35" i="8"/>
  <c r="O31" i="8"/>
  <c r="O34" i="8"/>
  <c r="O36" i="8"/>
  <c r="G21" i="91"/>
  <c r="F21" i="91"/>
  <c r="K30" i="96"/>
  <c r="J30" i="96"/>
  <c r="R45" i="100"/>
  <c r="R44" i="100"/>
  <c r="R40" i="100"/>
  <c r="R42" i="100"/>
  <c r="R43" i="100"/>
  <c r="R41" i="100"/>
  <c r="W41" i="105"/>
  <c r="W42" i="105"/>
  <c r="W43" i="105"/>
  <c r="W40" i="105"/>
  <c r="W45" i="105"/>
  <c r="W44" i="105"/>
  <c r="S48" i="90"/>
  <c r="R48" i="90"/>
  <c r="S50" i="107"/>
  <c r="S49" i="107"/>
  <c r="S53" i="107"/>
  <c r="S54" i="107"/>
  <c r="S51" i="107"/>
  <c r="S52" i="107"/>
  <c r="J33" i="8"/>
  <c r="J34" i="8"/>
  <c r="J35" i="8"/>
  <c r="J31" i="8"/>
  <c r="J32" i="8"/>
  <c r="J36" i="8"/>
  <c r="J25" i="99"/>
  <c r="J24" i="99"/>
  <c r="J27" i="99"/>
  <c r="J22" i="99"/>
  <c r="J26" i="99"/>
  <c r="J23" i="99"/>
  <c r="O54" i="96"/>
  <c r="O53" i="96"/>
  <c r="O50" i="96"/>
  <c r="O49" i="96"/>
  <c r="O51" i="96"/>
  <c r="O52" i="96"/>
  <c r="S41" i="86"/>
  <c r="S44" i="86"/>
  <c r="S40" i="86"/>
  <c r="S43" i="86"/>
  <c r="S42" i="86"/>
  <c r="S45" i="86"/>
  <c r="BB25" i="7"/>
  <c r="BJ25" i="7"/>
  <c r="W31" i="101"/>
  <c r="V23" i="95"/>
  <c r="V49" i="7"/>
  <c r="Z49" i="93"/>
  <c r="G54" i="6"/>
  <c r="G50" i="6"/>
  <c r="G52" i="6"/>
  <c r="G49" i="6"/>
  <c r="G51" i="6"/>
  <c r="G53" i="6"/>
  <c r="Z35" i="101"/>
  <c r="Z34" i="101"/>
  <c r="Z36" i="101"/>
  <c r="Z31" i="101"/>
  <c r="Z33" i="101"/>
  <c r="Z32" i="101"/>
  <c r="O43" i="104"/>
  <c r="O40" i="104"/>
  <c r="O44" i="104"/>
  <c r="O42" i="104"/>
  <c r="O41" i="104"/>
  <c r="O45" i="104"/>
  <c r="W30" i="104"/>
  <c r="V30" i="104"/>
  <c r="AA32" i="90"/>
  <c r="AA35" i="90"/>
  <c r="AA31" i="90"/>
  <c r="AA34" i="90"/>
  <c r="AA36" i="90"/>
  <c r="AA33" i="90"/>
  <c r="N30" i="95"/>
  <c r="O30" i="95"/>
  <c r="BB42" i="7"/>
  <c r="BJ42" i="7"/>
  <c r="AA33" i="7"/>
  <c r="AA34" i="7"/>
  <c r="AA32" i="7"/>
  <c r="AA36" i="7"/>
  <c r="AA31" i="7"/>
  <c r="AA35" i="7"/>
  <c r="F34" i="9"/>
  <c r="F32" i="9"/>
  <c r="F36" i="9"/>
  <c r="F31" i="9"/>
  <c r="F33" i="9"/>
  <c r="S36" i="105"/>
  <c r="S35" i="105"/>
  <c r="S34" i="105"/>
  <c r="S31" i="105"/>
  <c r="S33" i="105"/>
  <c r="S32" i="105"/>
  <c r="Z51" i="107"/>
  <c r="Z50" i="107"/>
  <c r="Z52" i="107"/>
  <c r="Z53" i="107"/>
  <c r="Z49" i="107"/>
  <c r="Z54" i="107"/>
  <c r="N30" i="86"/>
  <c r="O30" i="86"/>
  <c r="S34" i="97"/>
  <c r="S31" i="97"/>
  <c r="S32" i="97"/>
  <c r="S33" i="97"/>
  <c r="S36" i="97"/>
  <c r="G39" i="96"/>
  <c r="F39" i="96"/>
  <c r="O54" i="91"/>
  <c r="O50" i="91"/>
  <c r="O49" i="91"/>
  <c r="O53" i="91"/>
  <c r="O52" i="91"/>
  <c r="O51" i="91"/>
  <c r="BJ49" i="1"/>
  <c r="S25" i="97"/>
  <c r="S26" i="97"/>
  <c r="S24" i="97"/>
  <c r="S23" i="97"/>
  <c r="S22" i="97"/>
  <c r="S27" i="97"/>
  <c r="Z32" i="10"/>
  <c r="Z33" i="10"/>
  <c r="Z31" i="10"/>
  <c r="Z34" i="10"/>
  <c r="Z36" i="10"/>
  <c r="Z35" i="10"/>
  <c r="O30" i="92"/>
  <c r="N30" i="92"/>
  <c r="AA36" i="8"/>
  <c r="AA33" i="8"/>
  <c r="AA31" i="8"/>
  <c r="AA32" i="8"/>
  <c r="AA35" i="8"/>
  <c r="AA34" i="8"/>
  <c r="V44" i="103"/>
  <c r="V45" i="103"/>
  <c r="V40" i="103"/>
  <c r="V42" i="103"/>
  <c r="V43" i="103"/>
  <c r="V41" i="103"/>
  <c r="V23" i="92"/>
  <c r="V26" i="92"/>
  <c r="V22" i="92"/>
  <c r="V25" i="92"/>
  <c r="V27" i="92"/>
  <c r="V24" i="92"/>
  <c r="O43" i="7"/>
  <c r="O42" i="7"/>
  <c r="O44" i="7"/>
  <c r="O45" i="7"/>
  <c r="O41" i="7"/>
  <c r="O40" i="7"/>
  <c r="R45" i="96"/>
  <c r="R43" i="96"/>
  <c r="R40" i="96"/>
  <c r="R41" i="96"/>
  <c r="R44" i="96"/>
  <c r="R42" i="96"/>
  <c r="G21" i="94"/>
  <c r="F21" i="94"/>
  <c r="AA51" i="91"/>
  <c r="AA49" i="91"/>
  <c r="AA54" i="91"/>
  <c r="AA50" i="91"/>
  <c r="AA52" i="91"/>
  <c r="AA53" i="91"/>
  <c r="BG52" i="1"/>
  <c r="AY52" i="1"/>
  <c r="F45" i="90"/>
  <c r="F43" i="90"/>
  <c r="F42" i="90"/>
  <c r="F40" i="90"/>
  <c r="F44" i="90"/>
  <c r="F41" i="90"/>
  <c r="F40" i="89"/>
  <c r="F42" i="89"/>
  <c r="F43" i="89"/>
  <c r="F45" i="89"/>
  <c r="F44" i="89"/>
  <c r="F41" i="89"/>
  <c r="AA31" i="95"/>
  <c r="AA33" i="95"/>
  <c r="AA35" i="95"/>
  <c r="AA36" i="95"/>
  <c r="AA34" i="95"/>
  <c r="AA32" i="95"/>
  <c r="G30" i="104"/>
  <c r="F30" i="104"/>
  <c r="BK25" i="117"/>
  <c r="BC25" i="117"/>
  <c r="J42" i="85"/>
  <c r="J43" i="85"/>
  <c r="J40" i="85"/>
  <c r="J45" i="85"/>
  <c r="J41" i="85"/>
  <c r="J44" i="85"/>
  <c r="W49" i="91"/>
  <c r="W50" i="91"/>
  <c r="W51" i="91"/>
  <c r="W52" i="91"/>
  <c r="W53" i="91"/>
  <c r="W54" i="91"/>
  <c r="AA41" i="100"/>
  <c r="AA40" i="100"/>
  <c r="AA45" i="100"/>
  <c r="AA43" i="100"/>
  <c r="AA44" i="100"/>
  <c r="AA42" i="100"/>
  <c r="J53" i="4"/>
  <c r="J52" i="4"/>
  <c r="J49" i="4"/>
  <c r="J50" i="4"/>
  <c r="J54" i="4"/>
  <c r="J51" i="4"/>
  <c r="W30" i="107"/>
  <c r="V30" i="107"/>
  <c r="AA34" i="106"/>
  <c r="AA35" i="106"/>
  <c r="AA33" i="106"/>
  <c r="AA32" i="106"/>
  <c r="AA36" i="106"/>
  <c r="AA31" i="106"/>
  <c r="BK27" i="9"/>
  <c r="BC27" i="9"/>
  <c r="G52" i="103"/>
  <c r="G49" i="103"/>
  <c r="G51" i="103"/>
  <c r="G53" i="103"/>
  <c r="G54" i="103"/>
  <c r="G50" i="103"/>
  <c r="AA26" i="108"/>
  <c r="AA25" i="108"/>
  <c r="AA27" i="108"/>
  <c r="AA22" i="108"/>
  <c r="AA23" i="108"/>
  <c r="AA24" i="108"/>
  <c r="BC42" i="104"/>
  <c r="BK42" i="104"/>
  <c r="N51" i="90"/>
  <c r="N53" i="90"/>
  <c r="N52" i="90"/>
  <c r="N54" i="90"/>
  <c r="N49" i="90"/>
  <c r="N50" i="90"/>
  <c r="Z27" i="94"/>
  <c r="Z25" i="94"/>
  <c r="Z24" i="94"/>
  <c r="Z23" i="94"/>
  <c r="Z22" i="94"/>
  <c r="Z25" i="100"/>
  <c r="Z23" i="100"/>
  <c r="Z24" i="100"/>
  <c r="Z22" i="100"/>
  <c r="Z27" i="100"/>
  <c r="Z26" i="100"/>
  <c r="AA45" i="10"/>
  <c r="AA41" i="10"/>
  <c r="AA44" i="10"/>
  <c r="AA42" i="10"/>
  <c r="AA43" i="10"/>
  <c r="AA40" i="10"/>
  <c r="N44" i="93"/>
  <c r="N43" i="93"/>
  <c r="N45" i="93"/>
  <c r="N42" i="93"/>
  <c r="N40" i="93"/>
  <c r="N41" i="93"/>
  <c r="J33" i="85"/>
  <c r="J36" i="85"/>
  <c r="J34" i="85"/>
  <c r="J31" i="85"/>
  <c r="J32" i="85"/>
  <c r="J35" i="85"/>
  <c r="O41" i="107"/>
  <c r="O40" i="107"/>
  <c r="O43" i="107"/>
  <c r="O42" i="107"/>
  <c r="O45" i="107"/>
  <c r="O44" i="107"/>
  <c r="N36" i="103"/>
  <c r="N32" i="103"/>
  <c r="N31" i="103"/>
  <c r="N33" i="103"/>
  <c r="N34" i="103"/>
  <c r="N35" i="103"/>
  <c r="BJ32" i="101"/>
  <c r="BB32" i="101"/>
  <c r="W40" i="91"/>
  <c r="W43" i="91"/>
  <c r="W45" i="91"/>
  <c r="W42" i="91"/>
  <c r="W44" i="91"/>
  <c r="W41" i="91"/>
  <c r="W52" i="90"/>
  <c r="W51" i="90"/>
  <c r="W54" i="90"/>
  <c r="W53" i="90"/>
  <c r="W50" i="90"/>
  <c r="W49" i="90"/>
  <c r="BI36" i="117"/>
  <c r="BA36" i="117"/>
  <c r="W22" i="5"/>
  <c r="W23" i="5"/>
  <c r="W26" i="5"/>
  <c r="W27" i="5"/>
  <c r="W25" i="5"/>
  <c r="W24" i="5"/>
  <c r="J21" i="10"/>
  <c r="K21" i="10"/>
  <c r="AA40" i="97"/>
  <c r="AA43" i="97"/>
  <c r="AA41" i="97"/>
  <c r="AA42" i="97"/>
  <c r="AA44" i="97"/>
  <c r="AA45" i="97"/>
  <c r="BB32" i="1"/>
  <c r="BJ32" i="1"/>
  <c r="R45" i="94"/>
  <c r="R43" i="94"/>
  <c r="R41" i="94"/>
  <c r="R44" i="94"/>
  <c r="R40" i="94"/>
  <c r="R42" i="94"/>
  <c r="BK43" i="6"/>
  <c r="BC43" i="6"/>
  <c r="BB51" i="117"/>
  <c r="BJ51" i="117"/>
  <c r="Z24" i="89"/>
  <c r="Z26" i="89"/>
  <c r="Z23" i="89"/>
  <c r="Z27" i="89"/>
  <c r="Z22" i="89"/>
  <c r="R49" i="6"/>
  <c r="R54" i="6"/>
  <c r="R50" i="6"/>
  <c r="R53" i="6"/>
  <c r="R51" i="6"/>
  <c r="R52" i="6"/>
  <c r="V33" i="6"/>
  <c r="V32" i="6"/>
  <c r="V34" i="6"/>
  <c r="V35" i="6"/>
  <c r="V31" i="6"/>
  <c r="V36" i="6"/>
  <c r="G35" i="103"/>
  <c r="G33" i="103"/>
  <c r="G31" i="103"/>
  <c r="G34" i="103"/>
  <c r="G36" i="103"/>
  <c r="G32" i="103"/>
  <c r="Z42" i="94"/>
  <c r="Z45" i="94"/>
  <c r="Z43" i="94"/>
  <c r="Z44" i="94"/>
  <c r="Z41" i="94"/>
  <c r="Z40" i="94"/>
  <c r="R49" i="104"/>
  <c r="R52" i="104"/>
  <c r="R51" i="104"/>
  <c r="R54" i="104"/>
  <c r="R53" i="104"/>
  <c r="R50" i="104"/>
  <c r="J30" i="5"/>
  <c r="K30" i="5"/>
  <c r="BB44" i="7"/>
  <c r="BJ44" i="7"/>
  <c r="BB26" i="101"/>
  <c r="BJ26" i="101"/>
  <c r="BK25" i="104"/>
  <c r="BC25" i="104"/>
  <c r="BC32" i="104"/>
  <c r="BK32" i="104"/>
  <c r="N26" i="102"/>
  <c r="N25" i="102"/>
  <c r="N23" i="102"/>
  <c r="N27" i="102"/>
  <c r="N22" i="102"/>
  <c r="N24" i="102"/>
  <c r="F34" i="105"/>
  <c r="F36" i="105"/>
  <c r="F32" i="105"/>
  <c r="F35" i="105"/>
  <c r="F33" i="105"/>
  <c r="F31" i="105"/>
  <c r="W52" i="5"/>
  <c r="W54" i="5"/>
  <c r="W50" i="5"/>
  <c r="W49" i="5"/>
  <c r="W51" i="5"/>
  <c r="W53" i="5"/>
  <c r="R39" i="10"/>
  <c r="S39" i="10"/>
  <c r="W49" i="87"/>
  <c r="W52" i="87"/>
  <c r="W53" i="87"/>
  <c r="W51" i="87"/>
  <c r="W54" i="87"/>
  <c r="W50" i="87"/>
  <c r="F51" i="87"/>
  <c r="F52" i="87"/>
  <c r="F49" i="87"/>
  <c r="F53" i="87"/>
  <c r="F50" i="87"/>
  <c r="F54" i="87"/>
  <c r="BA49" i="1"/>
  <c r="BI49" i="1"/>
  <c r="S35" i="85"/>
  <c r="S32" i="85"/>
  <c r="S31" i="85"/>
  <c r="S33" i="85"/>
  <c r="S34" i="85"/>
  <c r="S36" i="85"/>
  <c r="S52" i="5"/>
  <c r="S54" i="5"/>
  <c r="S53" i="5"/>
  <c r="S49" i="5"/>
  <c r="S51" i="5"/>
  <c r="S50" i="5"/>
  <c r="S34" i="6"/>
  <c r="S35" i="6"/>
  <c r="S31" i="6"/>
  <c r="S32" i="6"/>
  <c r="S33" i="6"/>
  <c r="S36" i="6"/>
  <c r="BJ44" i="117"/>
  <c r="BB44" i="117"/>
  <c r="R39" i="106"/>
  <c r="S39" i="106"/>
  <c r="Z36" i="86"/>
  <c r="Z31" i="86"/>
  <c r="Z35" i="86"/>
  <c r="Z33" i="86"/>
  <c r="Z34" i="86"/>
  <c r="Z32" i="86"/>
  <c r="W25" i="6"/>
  <c r="W24" i="6"/>
  <c r="W27" i="6"/>
  <c r="W22" i="6"/>
  <c r="W23" i="6"/>
  <c r="W26" i="6"/>
  <c r="K48" i="102"/>
  <c r="J48" i="102"/>
  <c r="Z49" i="108"/>
  <c r="Z52" i="108"/>
  <c r="Z53" i="108"/>
  <c r="Z51" i="108"/>
  <c r="Z50" i="108"/>
  <c r="Z54" i="108"/>
  <c r="V26" i="98"/>
  <c r="V24" i="98"/>
  <c r="V27" i="98"/>
  <c r="V23" i="98"/>
  <c r="V25" i="98"/>
  <c r="V22" i="98"/>
  <c r="R31" i="103"/>
  <c r="R34" i="103"/>
  <c r="R36" i="103"/>
  <c r="R32" i="103"/>
  <c r="R33" i="103"/>
  <c r="R35" i="103"/>
  <c r="S26" i="8"/>
  <c r="S24" i="8"/>
  <c r="S22" i="8"/>
  <c r="S27" i="8"/>
  <c r="S25" i="8"/>
  <c r="S23" i="8"/>
  <c r="W25" i="89"/>
  <c r="W23" i="89"/>
  <c r="W26" i="89"/>
  <c r="W22" i="89"/>
  <c r="W27" i="89"/>
  <c r="W24" i="89"/>
  <c r="V26" i="91"/>
  <c r="V25" i="91"/>
  <c r="V24" i="91"/>
  <c r="V27" i="91"/>
  <c r="V22" i="91"/>
  <c r="V23" i="91"/>
  <c r="Z51" i="95"/>
  <c r="Z49" i="95"/>
  <c r="Z53" i="95"/>
  <c r="Z54" i="95"/>
  <c r="Z50" i="95"/>
  <c r="Z52" i="95"/>
  <c r="R41" i="9"/>
  <c r="R45" i="9"/>
  <c r="R44" i="9"/>
  <c r="R43" i="9"/>
  <c r="R42" i="9"/>
  <c r="R40" i="9"/>
  <c r="AA23" i="87"/>
  <c r="AA27" i="87"/>
  <c r="AA22" i="87"/>
  <c r="AA26" i="87"/>
  <c r="AA25" i="87"/>
  <c r="BB32" i="7"/>
  <c r="BJ32" i="7"/>
  <c r="J30" i="89"/>
  <c r="K30" i="89"/>
  <c r="N54" i="97"/>
  <c r="N49" i="97"/>
  <c r="N51" i="97"/>
  <c r="N52" i="97"/>
  <c r="N50" i="97"/>
  <c r="Z24" i="98"/>
  <c r="Z27" i="98"/>
  <c r="Z22" i="98"/>
  <c r="Z23" i="98"/>
  <c r="Z25" i="98"/>
  <c r="Z26" i="98"/>
  <c r="Z24" i="103"/>
  <c r="Z27" i="103"/>
  <c r="Z26" i="103"/>
  <c r="Z22" i="103"/>
  <c r="Z23" i="103"/>
  <c r="Z25" i="103"/>
  <c r="Z52" i="8"/>
  <c r="Z49" i="8"/>
  <c r="Z50" i="8"/>
  <c r="Z54" i="8"/>
  <c r="Z53" i="8"/>
  <c r="Z51" i="8"/>
  <c r="O36" i="117"/>
  <c r="O32" i="117"/>
  <c r="O34" i="117"/>
  <c r="O35" i="117"/>
  <c r="O31" i="117"/>
  <c r="O33" i="117"/>
  <c r="AA34" i="5"/>
  <c r="AA31" i="5"/>
  <c r="AA33" i="5"/>
  <c r="AA36" i="5"/>
  <c r="AA35" i="5"/>
  <c r="AA32" i="5"/>
  <c r="R22" i="95"/>
  <c r="R26" i="95"/>
  <c r="R24" i="95"/>
  <c r="R27" i="95"/>
  <c r="R23" i="95"/>
  <c r="R25" i="95"/>
  <c r="V44" i="6"/>
  <c r="V43" i="6"/>
  <c r="V45" i="6"/>
  <c r="V40" i="6"/>
  <c r="V42" i="6"/>
  <c r="V41" i="6"/>
  <c r="G40" i="103"/>
  <c r="G44" i="103"/>
  <c r="G41" i="103"/>
  <c r="G45" i="103"/>
  <c r="G42" i="103"/>
  <c r="G43" i="103"/>
  <c r="AA54" i="94"/>
  <c r="AA52" i="94"/>
  <c r="AA53" i="94"/>
  <c r="AA50" i="94"/>
  <c r="AA49" i="94"/>
  <c r="AA51" i="94"/>
  <c r="S35" i="104"/>
  <c r="S32" i="104"/>
  <c r="S31" i="104"/>
  <c r="S36" i="104"/>
  <c r="S34" i="104"/>
  <c r="S33" i="104"/>
  <c r="S36" i="100"/>
  <c r="S32" i="100"/>
  <c r="S35" i="100"/>
  <c r="S33" i="100"/>
  <c r="S34" i="100"/>
  <c r="S31" i="100"/>
  <c r="K50" i="107"/>
  <c r="K49" i="107"/>
  <c r="K54" i="107"/>
  <c r="K53" i="107"/>
  <c r="K52" i="107"/>
  <c r="K51" i="107"/>
  <c r="O39" i="99"/>
  <c r="N39" i="99"/>
  <c r="K54" i="9"/>
  <c r="K52" i="9"/>
  <c r="K50" i="9"/>
  <c r="K51" i="9"/>
  <c r="K49" i="9"/>
  <c r="W33" i="105"/>
  <c r="W34" i="105"/>
  <c r="W35" i="105"/>
  <c r="W31" i="105"/>
  <c r="W32" i="105"/>
  <c r="W36" i="105"/>
  <c r="G30" i="85"/>
  <c r="F30" i="85"/>
  <c r="W35" i="102"/>
  <c r="W34" i="102"/>
  <c r="W32" i="102"/>
  <c r="W33" i="102"/>
  <c r="W31" i="102"/>
  <c r="W36" i="102"/>
  <c r="Z41" i="107"/>
  <c r="Z43" i="107"/>
  <c r="Z42" i="107"/>
  <c r="Z45" i="107"/>
  <c r="Z40" i="107"/>
  <c r="Z44" i="107"/>
  <c r="W54" i="4"/>
  <c r="W50" i="4"/>
  <c r="W49" i="4"/>
  <c r="W51" i="4"/>
  <c r="W53" i="4"/>
  <c r="W52" i="4"/>
  <c r="K27" i="90"/>
  <c r="K26" i="90"/>
  <c r="K24" i="90"/>
  <c r="K25" i="90"/>
  <c r="K22" i="90"/>
  <c r="K23" i="90"/>
  <c r="AA43" i="8"/>
  <c r="AA44" i="8"/>
  <c r="AA40" i="8"/>
  <c r="AA42" i="8"/>
  <c r="AA41" i="8"/>
  <c r="AA45" i="8"/>
  <c r="Z25" i="5"/>
  <c r="Z24" i="5"/>
  <c r="Z23" i="5"/>
  <c r="Z27" i="5"/>
  <c r="Z22" i="5"/>
  <c r="Z26" i="5"/>
  <c r="BB50" i="101"/>
  <c r="BJ50" i="101"/>
  <c r="G35" i="90"/>
  <c r="G31" i="90"/>
  <c r="G34" i="90"/>
  <c r="G33" i="90"/>
  <c r="G36" i="90"/>
  <c r="G32" i="90"/>
  <c r="V40" i="99"/>
  <c r="V45" i="99"/>
  <c r="V42" i="99"/>
  <c r="V43" i="99"/>
  <c r="V41" i="99"/>
  <c r="V44" i="99"/>
  <c r="N39" i="105"/>
  <c r="O39" i="105"/>
  <c r="Z22" i="95"/>
  <c r="Z24" i="95"/>
  <c r="Z25" i="95"/>
  <c r="Z27" i="95"/>
  <c r="Z23" i="95"/>
  <c r="Z26" i="95"/>
  <c r="R44" i="6"/>
  <c r="R41" i="6"/>
  <c r="R42" i="6"/>
  <c r="R43" i="6"/>
  <c r="R40" i="6"/>
  <c r="R45" i="6"/>
  <c r="K43" i="94"/>
  <c r="K40" i="94"/>
  <c r="K44" i="94"/>
  <c r="K42" i="94"/>
  <c r="K45" i="94"/>
  <c r="K41" i="94"/>
  <c r="O27" i="10"/>
  <c r="O25" i="10"/>
  <c r="O26" i="10"/>
  <c r="O23" i="10"/>
  <c r="O22" i="10"/>
  <c r="O24" i="10"/>
  <c r="G35" i="6"/>
  <c r="G31" i="6"/>
  <c r="G33" i="6"/>
  <c r="G32" i="6"/>
  <c r="G36" i="6"/>
  <c r="G34" i="6"/>
  <c r="R24" i="88"/>
  <c r="R27" i="88"/>
  <c r="R22" i="88"/>
  <c r="R25" i="88"/>
  <c r="R23" i="88"/>
  <c r="R26" i="88"/>
  <c r="BC36" i="9"/>
  <c r="BK36" i="9"/>
  <c r="Y50" i="117"/>
  <c r="J48" i="117"/>
  <c r="AA50" i="117"/>
  <c r="K48" i="117"/>
  <c r="W50" i="117"/>
  <c r="R50" i="117"/>
  <c r="T50" i="117"/>
  <c r="N30" i="106"/>
  <c r="O30" i="106"/>
  <c r="S49" i="9"/>
  <c r="S50" i="9"/>
  <c r="S52" i="9"/>
  <c r="S53" i="9"/>
  <c r="S54" i="9"/>
  <c r="S51" i="9"/>
  <c r="Z54" i="87"/>
  <c r="Z50" i="87"/>
  <c r="Z53" i="87"/>
  <c r="Z51" i="87"/>
  <c r="Z52" i="87"/>
  <c r="Z49" i="87"/>
  <c r="O30" i="9"/>
  <c r="N30" i="9"/>
  <c r="AA51" i="98"/>
  <c r="AA52" i="98"/>
  <c r="AA49" i="98"/>
  <c r="AA53" i="98"/>
  <c r="AA50" i="98"/>
  <c r="AA54" i="98"/>
  <c r="V24" i="93"/>
  <c r="V27" i="93"/>
  <c r="V22" i="93"/>
  <c r="V26" i="93"/>
  <c r="V23" i="93"/>
  <c r="V25" i="93"/>
  <c r="R27" i="94"/>
  <c r="R25" i="94"/>
  <c r="R24" i="94"/>
  <c r="R23" i="94"/>
  <c r="R22" i="94"/>
  <c r="Z22" i="86"/>
  <c r="Z24" i="86"/>
  <c r="Z25" i="86"/>
  <c r="Z23" i="86"/>
  <c r="Z26" i="86"/>
  <c r="Z27" i="86"/>
  <c r="K36" i="104"/>
  <c r="K35" i="104"/>
  <c r="K33" i="104"/>
  <c r="K32" i="104"/>
  <c r="K31" i="104"/>
  <c r="K34" i="104"/>
  <c r="Z50" i="90"/>
  <c r="Z52" i="90"/>
  <c r="Z49" i="90"/>
  <c r="Z51" i="90"/>
  <c r="Z54" i="90"/>
  <c r="Z53" i="90"/>
  <c r="AA43" i="88"/>
  <c r="AA45" i="88"/>
  <c r="AA42" i="88"/>
  <c r="AA44" i="88"/>
  <c r="AA40" i="88"/>
  <c r="AA41" i="88"/>
  <c r="O48" i="89"/>
  <c r="N48" i="89"/>
  <c r="K21" i="6"/>
  <c r="J21" i="6"/>
  <c r="O48" i="6"/>
  <c r="N48" i="6"/>
  <c r="S27" i="104"/>
  <c r="S22" i="104"/>
  <c r="S25" i="104"/>
  <c r="S24" i="104"/>
  <c r="S26" i="104"/>
  <c r="S23" i="104"/>
  <c r="BG45" i="1"/>
  <c r="AY45" i="1"/>
  <c r="F21" i="101"/>
  <c r="G21" i="101"/>
  <c r="N21" i="5"/>
  <c r="O21" i="5"/>
  <c r="K21" i="93"/>
  <c r="J21" i="93"/>
  <c r="N32" i="96"/>
  <c r="N36" i="96"/>
  <c r="N35" i="96"/>
  <c r="N34" i="96"/>
  <c r="N33" i="96"/>
  <c r="N31" i="96"/>
  <c r="K43" i="88"/>
  <c r="K41" i="88"/>
  <c r="K40" i="88"/>
  <c r="K42" i="88"/>
  <c r="K44" i="88"/>
  <c r="K45" i="88"/>
  <c r="BC43" i="104"/>
  <c r="BK43" i="104"/>
  <c r="BA52" i="117"/>
  <c r="BI52" i="117"/>
  <c r="V42" i="88"/>
  <c r="V44" i="88"/>
  <c r="V41" i="88"/>
  <c r="V43" i="88"/>
  <c r="V40" i="88"/>
  <c r="V45" i="88"/>
  <c r="G52" i="89"/>
  <c r="G53" i="89"/>
  <c r="G49" i="89"/>
  <c r="G51" i="89"/>
  <c r="G54" i="89"/>
  <c r="G50" i="89"/>
  <c r="V44" i="89"/>
  <c r="V43" i="89"/>
  <c r="V42" i="89"/>
  <c r="V41" i="89"/>
  <c r="V40" i="89"/>
  <c r="V45" i="89"/>
  <c r="K51" i="97"/>
  <c r="K52" i="97"/>
  <c r="K50" i="97"/>
  <c r="K54" i="97"/>
  <c r="K53" i="97"/>
  <c r="BK53" i="102"/>
  <c r="BC53" i="102"/>
  <c r="K24" i="85"/>
  <c r="K25" i="85"/>
  <c r="K22" i="85"/>
  <c r="K23" i="85"/>
  <c r="K27" i="85"/>
  <c r="R50" i="8"/>
  <c r="R54" i="8"/>
  <c r="R52" i="8"/>
  <c r="R53" i="8"/>
  <c r="R51" i="8"/>
  <c r="R49" i="8"/>
  <c r="AA45" i="101"/>
  <c r="AA40" i="101"/>
  <c r="AA43" i="101"/>
  <c r="AA42" i="101"/>
  <c r="AA44" i="101"/>
  <c r="AA41" i="101"/>
  <c r="J54" i="7"/>
  <c r="J50" i="7"/>
  <c r="J51" i="7"/>
  <c r="J53" i="7"/>
  <c r="J52" i="7"/>
  <c r="J49" i="7"/>
  <c r="Z34" i="87"/>
  <c r="Z31" i="87"/>
  <c r="Z32" i="87"/>
  <c r="Z36" i="87"/>
  <c r="Z35" i="87"/>
  <c r="AA33" i="103"/>
  <c r="AA34" i="103"/>
  <c r="AA35" i="103"/>
  <c r="AA31" i="103"/>
  <c r="AA32" i="103"/>
  <c r="AA36" i="103"/>
  <c r="BA24" i="117"/>
  <c r="BI24" i="117"/>
  <c r="N34" i="102"/>
  <c r="N36" i="102"/>
  <c r="N32" i="102"/>
  <c r="N35" i="102"/>
  <c r="N33" i="102"/>
  <c r="N31" i="102"/>
  <c r="W33" i="98"/>
  <c r="W35" i="98"/>
  <c r="W34" i="98"/>
  <c r="W36" i="98"/>
  <c r="W32" i="98"/>
  <c r="W31" i="98"/>
  <c r="F35" i="87"/>
  <c r="F36" i="87"/>
  <c r="F31" i="87"/>
  <c r="F32" i="87"/>
  <c r="F34" i="87"/>
  <c r="N24" i="91"/>
  <c r="N22" i="91"/>
  <c r="N27" i="91"/>
  <c r="N26" i="91"/>
  <c r="N25" i="91"/>
  <c r="N23" i="91"/>
  <c r="F23" i="1"/>
  <c r="F22" i="1"/>
  <c r="F27" i="1"/>
  <c r="F25" i="1"/>
  <c r="F26" i="1"/>
  <c r="F24" i="1"/>
  <c r="K36" i="9"/>
  <c r="K35" i="9"/>
  <c r="K33" i="9"/>
  <c r="K32" i="9"/>
  <c r="K31" i="9"/>
  <c r="K34" i="9"/>
  <c r="K22" i="105"/>
  <c r="K26" i="105"/>
  <c r="K25" i="105"/>
  <c r="K23" i="105"/>
  <c r="K24" i="105"/>
  <c r="K27" i="105"/>
  <c r="N43" i="94"/>
  <c r="N41" i="94"/>
  <c r="N42" i="94"/>
  <c r="N45" i="94"/>
  <c r="N44" i="94"/>
  <c r="N40" i="94"/>
  <c r="R48" i="98"/>
  <c r="S48" i="98"/>
  <c r="F39" i="99"/>
  <c r="G39" i="99"/>
  <c r="AA31" i="98"/>
  <c r="AA36" i="98"/>
  <c r="AA32" i="98"/>
  <c r="AA35" i="98"/>
  <c r="AA33" i="98"/>
  <c r="AA34" i="98"/>
  <c r="W35" i="93"/>
  <c r="W31" i="93"/>
  <c r="W34" i="93"/>
  <c r="W32" i="93"/>
  <c r="W33" i="93"/>
  <c r="W36" i="93"/>
  <c r="J39" i="101"/>
  <c r="K39" i="101"/>
  <c r="R21" i="102"/>
  <c r="S21" i="102"/>
  <c r="G48" i="106"/>
  <c r="F48" i="106"/>
  <c r="V21" i="106"/>
  <c r="W21" i="106"/>
  <c r="AY35" i="1"/>
  <c r="BG35" i="1"/>
  <c r="J21" i="108"/>
  <c r="K21" i="108"/>
  <c r="O27" i="101"/>
  <c r="O23" i="101"/>
  <c r="O22" i="101"/>
  <c r="O25" i="101"/>
  <c r="O24" i="101"/>
  <c r="O26" i="101"/>
  <c r="G30" i="8"/>
  <c r="F30" i="8"/>
  <c r="R48" i="87"/>
  <c r="S48" i="87"/>
  <c r="N41" i="91"/>
  <c r="N40" i="91"/>
  <c r="N43" i="91"/>
  <c r="N45" i="91"/>
  <c r="N42" i="91"/>
  <c r="N44" i="91"/>
  <c r="G33" i="1"/>
  <c r="G34" i="1"/>
  <c r="G31" i="1"/>
  <c r="G32" i="1"/>
  <c r="G35" i="1"/>
  <c r="G36" i="1"/>
  <c r="AA36" i="107"/>
  <c r="AA32" i="107"/>
  <c r="AA31" i="107"/>
  <c r="AA35" i="107"/>
  <c r="AA34" i="107"/>
  <c r="AA33" i="107"/>
  <c r="BC54" i="6"/>
  <c r="BK54" i="6"/>
  <c r="AA40" i="98"/>
  <c r="AA43" i="98"/>
  <c r="AA42" i="98"/>
  <c r="AA44" i="98"/>
  <c r="AA41" i="98"/>
  <c r="AA45" i="98"/>
  <c r="V41" i="86"/>
  <c r="V43" i="86"/>
  <c r="V45" i="86"/>
  <c r="V42" i="86"/>
  <c r="V44" i="86"/>
  <c r="V40" i="86"/>
  <c r="BA53" i="117"/>
  <c r="BI53" i="117"/>
  <c r="S39" i="101"/>
  <c r="R39" i="101"/>
  <c r="AA44" i="99"/>
  <c r="AA43" i="99"/>
  <c r="AA41" i="99"/>
  <c r="AA42" i="99"/>
  <c r="AA40" i="99"/>
  <c r="AA45" i="99"/>
  <c r="F39" i="91"/>
  <c r="G39" i="91"/>
  <c r="BJ54" i="7"/>
  <c r="BB54" i="7"/>
  <c r="J48" i="96"/>
  <c r="K48" i="96"/>
  <c r="S45" i="100"/>
  <c r="S44" i="100"/>
  <c r="S42" i="100"/>
  <c r="S43" i="100"/>
  <c r="S40" i="100"/>
  <c r="S41" i="100"/>
  <c r="V43" i="105"/>
  <c r="V40" i="105"/>
  <c r="V42" i="105"/>
  <c r="V45" i="105"/>
  <c r="V44" i="105"/>
  <c r="V41" i="105"/>
  <c r="R39" i="90"/>
  <c r="S39" i="90"/>
  <c r="R52" i="107"/>
  <c r="R50" i="107"/>
  <c r="R51" i="107"/>
  <c r="R49" i="107"/>
  <c r="R53" i="107"/>
  <c r="R54" i="107"/>
  <c r="Z40" i="108"/>
  <c r="Z44" i="108"/>
  <c r="Z43" i="108"/>
  <c r="Z41" i="108"/>
  <c r="Z45" i="108"/>
  <c r="Z42" i="108"/>
  <c r="AA27" i="99"/>
  <c r="AA26" i="99"/>
  <c r="AA25" i="99"/>
  <c r="AA22" i="99"/>
  <c r="AA24" i="99"/>
  <c r="AA23" i="99"/>
  <c r="BB23" i="7"/>
  <c r="BJ23" i="7"/>
  <c r="J39" i="106"/>
  <c r="K39" i="106"/>
  <c r="Z40" i="102"/>
  <c r="AA43" i="4"/>
  <c r="Z34" i="4"/>
  <c r="W32" i="95"/>
  <c r="AA24" i="9"/>
  <c r="W41" i="101"/>
  <c r="BB41" i="101" s="1"/>
  <c r="V43" i="101"/>
  <c r="C131" i="47"/>
  <c r="AM131" i="47" s="1"/>
  <c r="D131" i="47"/>
  <c r="C146" i="47"/>
  <c r="AM146" i="47" s="1"/>
  <c r="D146" i="47"/>
  <c r="C178" i="47"/>
  <c r="AM178" i="47" s="1"/>
  <c r="D178" i="47"/>
  <c r="C48" i="47"/>
  <c r="AM48" i="47" s="1"/>
  <c r="D48" i="47"/>
  <c r="C143" i="47"/>
  <c r="AM143" i="47" s="1"/>
  <c r="D143" i="47"/>
  <c r="C74" i="47"/>
  <c r="AM74" i="47" s="1"/>
  <c r="D74" i="47"/>
  <c r="C95" i="47"/>
  <c r="AM95" i="47" s="1"/>
  <c r="D95" i="47"/>
  <c r="C109" i="47"/>
  <c r="AM109" i="47" s="1"/>
  <c r="D109" i="47"/>
  <c r="C165" i="47"/>
  <c r="AM165" i="47" s="1"/>
  <c r="D165" i="47"/>
  <c r="C134" i="47"/>
  <c r="AM134" i="47" s="1"/>
  <c r="D134" i="47"/>
  <c r="C145" i="47"/>
  <c r="AM145" i="47" s="1"/>
  <c r="D145" i="47"/>
  <c r="C21" i="47"/>
  <c r="AM21" i="47" s="1"/>
  <c r="D21" i="47"/>
  <c r="C64" i="47"/>
  <c r="AM64" i="47" s="1"/>
  <c r="D64" i="47"/>
  <c r="C192" i="47"/>
  <c r="AM192" i="47" s="1"/>
  <c r="D192" i="47"/>
  <c r="C144" i="47"/>
  <c r="AM144" i="47" s="1"/>
  <c r="D144" i="47"/>
  <c r="C138" i="47"/>
  <c r="AM138" i="47" s="1"/>
  <c r="D138" i="47"/>
  <c r="C94" i="47"/>
  <c r="AM94" i="47" s="1"/>
  <c r="D94" i="47"/>
  <c r="C191" i="47"/>
  <c r="AM191" i="47" s="1"/>
  <c r="D191" i="47"/>
  <c r="C44" i="47"/>
  <c r="AM44" i="47" s="1"/>
  <c r="D44" i="47"/>
  <c r="C50" i="47"/>
  <c r="AM50" i="47" s="1"/>
  <c r="D50" i="47"/>
  <c r="C34" i="47"/>
  <c r="AM34" i="47" s="1"/>
  <c r="D34" i="47"/>
  <c r="C115" i="47"/>
  <c r="AM115" i="47" s="1"/>
  <c r="D115" i="47"/>
  <c r="C202" i="47"/>
  <c r="AM202" i="47" s="1"/>
  <c r="D202" i="47"/>
  <c r="C29" i="47"/>
  <c r="AM29" i="47" s="1"/>
  <c r="D29" i="47"/>
  <c r="C148" i="47"/>
  <c r="AM148" i="47" s="1"/>
  <c r="D148" i="47"/>
  <c r="C26" i="47"/>
  <c r="AM26" i="47" s="1"/>
  <c r="D26" i="47"/>
  <c r="C186" i="47"/>
  <c r="AM186" i="47" s="1"/>
  <c r="D186" i="47"/>
  <c r="C80" i="47"/>
  <c r="AM80" i="47" s="1"/>
  <c r="D80" i="47"/>
  <c r="C179" i="47"/>
  <c r="AM179" i="47" s="1"/>
  <c r="D179" i="47"/>
  <c r="C49" i="47"/>
  <c r="AM49" i="47" s="1"/>
  <c r="D49" i="47"/>
  <c r="C92" i="47"/>
  <c r="AM92" i="47" s="1"/>
  <c r="D92" i="47"/>
  <c r="C122" i="47"/>
  <c r="AM122" i="47" s="1"/>
  <c r="D122" i="47"/>
  <c r="C197" i="47"/>
  <c r="AM197" i="47" s="1"/>
  <c r="D197" i="47"/>
  <c r="C190" i="47"/>
  <c r="AM190" i="47" s="1"/>
  <c r="D190" i="47"/>
  <c r="C84" i="47"/>
  <c r="AM84" i="47" s="1"/>
  <c r="D84" i="47"/>
  <c r="C20" i="47"/>
  <c r="AM20" i="47" s="1"/>
  <c r="D20" i="47"/>
  <c r="C155" i="47"/>
  <c r="AM155" i="47" s="1"/>
  <c r="D155" i="47"/>
  <c r="C54" i="47"/>
  <c r="AM54" i="47" s="1"/>
  <c r="D54" i="47"/>
  <c r="C128" i="47"/>
  <c r="AM128" i="47" s="1"/>
  <c r="D128" i="47"/>
  <c r="C98" i="47"/>
  <c r="AM98" i="47" s="1"/>
  <c r="D98" i="47"/>
  <c r="C88" i="47"/>
  <c r="AM88" i="47" s="1"/>
  <c r="D88" i="47"/>
  <c r="C16" i="47"/>
  <c r="AM16" i="47" s="1"/>
  <c r="D16" i="47"/>
  <c r="C147" i="47"/>
  <c r="AM147" i="47" s="1"/>
  <c r="D147" i="47"/>
  <c r="C136" i="47"/>
  <c r="AM136" i="47" s="1"/>
  <c r="D136" i="47"/>
  <c r="C47" i="47"/>
  <c r="AM47" i="47" s="1"/>
  <c r="D47" i="47"/>
  <c r="C159" i="47"/>
  <c r="AM159" i="47" s="1"/>
  <c r="D159" i="47"/>
  <c r="C135" i="47"/>
  <c r="AM135" i="47" s="1"/>
  <c r="D135" i="47"/>
  <c r="C130" i="47"/>
  <c r="AM130" i="47" s="1"/>
  <c r="D130" i="47"/>
  <c r="C24" i="47"/>
  <c r="AM24" i="47" s="1"/>
  <c r="D24" i="47"/>
  <c r="C99" i="47"/>
  <c r="AM99" i="47" s="1"/>
  <c r="D99" i="47"/>
  <c r="C107" i="47"/>
  <c r="AM107" i="47" s="1"/>
  <c r="D107" i="47"/>
  <c r="C142" i="47"/>
  <c r="AM142" i="47" s="1"/>
  <c r="D142" i="47"/>
  <c r="C89" i="47"/>
  <c r="AM89" i="47" s="1"/>
  <c r="D89" i="47"/>
  <c r="C40" i="47"/>
  <c r="AM40" i="47" s="1"/>
  <c r="D40" i="47"/>
  <c r="C25" i="47"/>
  <c r="AM25" i="47" s="1"/>
  <c r="D25" i="47"/>
  <c r="C111" i="47"/>
  <c r="AM111" i="47" s="1"/>
  <c r="D111" i="47"/>
  <c r="C157" i="47"/>
  <c r="AM157" i="47" s="1"/>
  <c r="D157" i="47"/>
  <c r="C120" i="47"/>
  <c r="AM120" i="47" s="1"/>
  <c r="D120" i="47"/>
  <c r="C18" i="47"/>
  <c r="AM18" i="47" s="1"/>
  <c r="D18" i="47"/>
  <c r="C42" i="47"/>
  <c r="AM42" i="47" s="1"/>
  <c r="D42" i="47"/>
  <c r="C117" i="47"/>
  <c r="AM117" i="47" s="1"/>
  <c r="D117" i="47"/>
  <c r="C187" i="47"/>
  <c r="AM187" i="47" s="1"/>
  <c r="D187" i="47"/>
  <c r="C67" i="47"/>
  <c r="AM67" i="47" s="1"/>
  <c r="D67" i="47"/>
  <c r="C169" i="47"/>
  <c r="AM169" i="47" s="1"/>
  <c r="D169" i="47"/>
  <c r="C177" i="47"/>
  <c r="AM177" i="47" s="1"/>
  <c r="D177" i="47"/>
  <c r="C141" i="47"/>
  <c r="AM141" i="47" s="1"/>
  <c r="D141" i="47"/>
  <c r="C58" i="47"/>
  <c r="AM58" i="47" s="1"/>
  <c r="D58" i="47"/>
  <c r="C59" i="47"/>
  <c r="AM59" i="47" s="1"/>
  <c r="D59" i="47"/>
  <c r="C53" i="47"/>
  <c r="AM53" i="47" s="1"/>
  <c r="D53" i="47"/>
  <c r="C185" i="47"/>
  <c r="AM185" i="47" s="1"/>
  <c r="D185" i="47"/>
  <c r="C158" i="47"/>
  <c r="AM158" i="47" s="1"/>
  <c r="D158" i="47"/>
  <c r="C90" i="47"/>
  <c r="AM90" i="47" s="1"/>
  <c r="D90" i="47"/>
  <c r="C11" i="47"/>
  <c r="AM11" i="47" s="1"/>
  <c r="K7" i="47"/>
  <c r="D11" i="47"/>
  <c r="C51" i="47"/>
  <c r="AM51" i="47" s="1"/>
  <c r="D51" i="47"/>
  <c r="C168" i="47"/>
  <c r="AM168" i="47" s="1"/>
  <c r="D168" i="47"/>
  <c r="C137" i="47"/>
  <c r="AM137" i="47" s="1"/>
  <c r="D137" i="47"/>
  <c r="C170" i="47"/>
  <c r="AM170" i="47" s="1"/>
  <c r="D170" i="47"/>
  <c r="C82" i="47"/>
  <c r="AM82" i="47" s="1"/>
  <c r="D82" i="47"/>
  <c r="C43" i="47"/>
  <c r="AM43" i="47" s="1"/>
  <c r="D43" i="47"/>
  <c r="C194" i="47"/>
  <c r="AM194" i="47" s="1"/>
  <c r="D194" i="47"/>
  <c r="C31" i="47"/>
  <c r="AM31" i="47" s="1"/>
  <c r="D31" i="47"/>
  <c r="C55" i="47"/>
  <c r="AM55" i="47" s="1"/>
  <c r="D55" i="47"/>
  <c r="C110" i="47"/>
  <c r="AM110" i="47" s="1"/>
  <c r="D110" i="47"/>
  <c r="C91" i="47"/>
  <c r="AM91" i="47" s="1"/>
  <c r="D91" i="47"/>
  <c r="C33" i="47"/>
  <c r="AM33" i="47" s="1"/>
  <c r="D33" i="47"/>
  <c r="C153" i="47"/>
  <c r="AM153" i="47" s="1"/>
  <c r="D153" i="47"/>
  <c r="C102" i="47"/>
  <c r="AM102" i="47" s="1"/>
  <c r="D102" i="47"/>
  <c r="C164" i="47"/>
  <c r="AM164" i="47" s="1"/>
  <c r="D164" i="47"/>
  <c r="C37" i="47"/>
  <c r="AM37" i="47" s="1"/>
  <c r="D37" i="47"/>
  <c r="C12" i="47"/>
  <c r="AM12" i="47" s="1"/>
  <c r="D12" i="47"/>
  <c r="C140" i="47"/>
  <c r="AM140" i="47" s="1"/>
  <c r="D140" i="47"/>
  <c r="C76" i="47"/>
  <c r="AM76" i="47" s="1"/>
  <c r="D76" i="47"/>
  <c r="C193" i="47"/>
  <c r="AM193" i="47" s="1"/>
  <c r="D193" i="47"/>
  <c r="C149" i="47"/>
  <c r="AM149" i="47" s="1"/>
  <c r="D149" i="47"/>
  <c r="C119" i="47"/>
  <c r="AM119" i="47" s="1"/>
  <c r="D119" i="47"/>
  <c r="C152" i="47"/>
  <c r="AM152" i="47" s="1"/>
  <c r="D152" i="47"/>
  <c r="C15" i="47"/>
  <c r="AM15" i="47" s="1"/>
  <c r="D15" i="47"/>
  <c r="C183" i="47"/>
  <c r="AM183" i="47" s="1"/>
  <c r="D183" i="47"/>
  <c r="C118" i="47"/>
  <c r="AM118" i="47" s="1"/>
  <c r="D118" i="47"/>
  <c r="C101" i="47"/>
  <c r="AM101" i="47" s="1"/>
  <c r="D101" i="47"/>
  <c r="C79" i="47"/>
  <c r="AM79" i="47" s="1"/>
  <c r="D79" i="47"/>
  <c r="C93" i="47"/>
  <c r="AM93" i="47" s="1"/>
  <c r="D93" i="47"/>
  <c r="C151" i="47"/>
  <c r="AM151" i="47" s="1"/>
  <c r="D151" i="47"/>
  <c r="C61" i="47"/>
  <c r="AM61" i="47" s="1"/>
  <c r="D61" i="47"/>
  <c r="C171" i="47"/>
  <c r="AM171" i="47" s="1"/>
  <c r="D171" i="47"/>
  <c r="C133" i="47"/>
  <c r="AM133" i="47" s="1"/>
  <c r="D133" i="47"/>
  <c r="C132" i="47"/>
  <c r="AM132" i="47" s="1"/>
  <c r="D132" i="47"/>
  <c r="C161" i="47"/>
  <c r="AM161" i="47" s="1"/>
  <c r="D161" i="47"/>
  <c r="C172" i="47"/>
  <c r="AM172" i="47" s="1"/>
  <c r="D172" i="47"/>
  <c r="C39" i="47"/>
  <c r="AM39" i="47" s="1"/>
  <c r="D39" i="47"/>
  <c r="C41" i="47"/>
  <c r="AM41" i="47" s="1"/>
  <c r="D41" i="47"/>
  <c r="C17" i="47"/>
  <c r="AM17" i="47" s="1"/>
  <c r="D17" i="47"/>
  <c r="C46" i="47"/>
  <c r="AM46" i="47" s="1"/>
  <c r="D46" i="47"/>
  <c r="C104" i="47"/>
  <c r="AM104" i="47" s="1"/>
  <c r="D104" i="47"/>
  <c r="C96" i="47"/>
  <c r="AM96" i="47" s="1"/>
  <c r="D96" i="47"/>
  <c r="C176" i="47"/>
  <c r="AM176" i="47" s="1"/>
  <c r="D176" i="47"/>
  <c r="C85" i="47"/>
  <c r="AM85" i="47" s="1"/>
  <c r="D85" i="47"/>
  <c r="C38" i="47"/>
  <c r="AM38" i="47" s="1"/>
  <c r="D38" i="47"/>
  <c r="C68" i="47"/>
  <c r="AM68" i="47" s="1"/>
  <c r="D68" i="47"/>
  <c r="C129" i="47"/>
  <c r="AM129" i="47" s="1"/>
  <c r="D129" i="47"/>
  <c r="C175" i="47"/>
  <c r="AM175" i="47" s="1"/>
  <c r="D175" i="47"/>
  <c r="C124" i="47"/>
  <c r="AM124" i="47" s="1"/>
  <c r="D124" i="47"/>
  <c r="C63" i="47"/>
  <c r="AM63" i="47" s="1"/>
  <c r="D63" i="47"/>
  <c r="C66" i="47"/>
  <c r="AM66" i="47" s="1"/>
  <c r="D66" i="47"/>
  <c r="C188" i="47"/>
  <c r="AM188" i="47" s="1"/>
  <c r="D188" i="47"/>
  <c r="C19" i="47"/>
  <c r="AM19" i="47" s="1"/>
  <c r="D19" i="47"/>
  <c r="C163" i="47"/>
  <c r="AM163" i="47" s="1"/>
  <c r="D163" i="47"/>
  <c r="C182" i="47"/>
  <c r="AM182" i="47" s="1"/>
  <c r="D182" i="47"/>
  <c r="C196" i="47"/>
  <c r="AM196" i="47" s="1"/>
  <c r="D196" i="47"/>
  <c r="C69" i="47"/>
  <c r="AM69" i="47" s="1"/>
  <c r="D69" i="47"/>
  <c r="C45" i="47"/>
  <c r="AM45" i="47" s="1"/>
  <c r="D45" i="47"/>
  <c r="C28" i="47"/>
  <c r="AM28" i="47" s="1"/>
  <c r="D28" i="47"/>
  <c r="C114" i="47"/>
  <c r="AM114" i="47" s="1"/>
  <c r="D114" i="47"/>
  <c r="C198" i="47"/>
  <c r="AM198" i="47" s="1"/>
  <c r="D198" i="47"/>
  <c r="C160" i="47"/>
  <c r="AM160" i="47" s="1"/>
  <c r="D160" i="47"/>
  <c r="C174" i="47"/>
  <c r="AM174" i="47" s="1"/>
  <c r="D174" i="47"/>
  <c r="C62" i="47"/>
  <c r="AM62" i="47" s="1"/>
  <c r="D62" i="47"/>
  <c r="C81" i="47"/>
  <c r="AM81" i="47" s="1"/>
  <c r="D81" i="47"/>
  <c r="C78" i="47"/>
  <c r="AM78" i="47" s="1"/>
  <c r="D78" i="47"/>
  <c r="C35" i="47"/>
  <c r="AM35" i="47" s="1"/>
  <c r="D35" i="47"/>
  <c r="C87" i="47"/>
  <c r="AM87" i="47" s="1"/>
  <c r="D87" i="47"/>
  <c r="C22" i="47"/>
  <c r="AM22" i="47" s="1"/>
  <c r="D22" i="47"/>
  <c r="C173" i="47"/>
  <c r="AM173" i="47" s="1"/>
  <c r="D173" i="47"/>
  <c r="C52" i="47"/>
  <c r="AM52" i="47" s="1"/>
  <c r="D52" i="47"/>
  <c r="C70" i="47"/>
  <c r="AM70" i="47" s="1"/>
  <c r="D70" i="47"/>
  <c r="C105" i="47"/>
  <c r="AM105" i="47" s="1"/>
  <c r="D105" i="47"/>
  <c r="C166" i="47"/>
  <c r="AM166" i="47" s="1"/>
  <c r="D166" i="47"/>
  <c r="BC32" i="6" l="1"/>
  <c r="BC43" i="1"/>
  <c r="D112" i="47"/>
  <c r="C112" i="47"/>
  <c r="AM112" i="47" s="1"/>
  <c r="W48" i="85"/>
  <c r="V48" i="85"/>
  <c r="V21" i="85"/>
  <c r="W21" i="85"/>
  <c r="V36" i="95"/>
  <c r="V34" i="95"/>
  <c r="V35" i="95"/>
  <c r="W26" i="95"/>
  <c r="W27" i="95"/>
  <c r="W25" i="95"/>
  <c r="W33" i="8"/>
  <c r="W35" i="8"/>
  <c r="W32" i="8"/>
  <c r="W34" i="8"/>
  <c r="W31" i="8"/>
  <c r="W36" i="8"/>
  <c r="V53" i="8"/>
  <c r="V54" i="8"/>
  <c r="V52" i="8"/>
  <c r="V50" i="8"/>
  <c r="BJ53" i="1"/>
  <c r="BB53" i="1"/>
  <c r="K24" i="100"/>
  <c r="K25" i="100"/>
  <c r="K23" i="100"/>
  <c r="K27" i="100"/>
  <c r="J42" i="100"/>
  <c r="J41" i="100"/>
  <c r="J43" i="100"/>
  <c r="J45" i="100"/>
  <c r="Z45" i="4"/>
  <c r="Z44" i="4"/>
  <c r="Z41" i="4"/>
  <c r="Z40" i="4"/>
  <c r="AA36" i="4"/>
  <c r="AA33" i="4"/>
  <c r="AA35" i="4"/>
  <c r="AA32" i="4"/>
  <c r="W30" i="94"/>
  <c r="V30" i="94"/>
  <c r="V21" i="94"/>
  <c r="W21" i="94"/>
  <c r="BB54" i="1"/>
  <c r="V33" i="95"/>
  <c r="Z43" i="4"/>
  <c r="S30" i="89"/>
  <c r="R30" i="89"/>
  <c r="S21" i="89"/>
  <c r="R21" i="89"/>
  <c r="W44" i="95"/>
  <c r="W45" i="95"/>
  <c r="W49" i="95"/>
  <c r="W54" i="95"/>
  <c r="W53" i="95"/>
  <c r="W52" i="95"/>
  <c r="V44" i="8"/>
  <c r="V43" i="8"/>
  <c r="V42" i="8"/>
  <c r="V45" i="8"/>
  <c r="V41" i="8"/>
  <c r="W25" i="8"/>
  <c r="W22" i="8"/>
  <c r="W23" i="8"/>
  <c r="W27" i="8"/>
  <c r="W26" i="8"/>
  <c r="W24" i="8"/>
  <c r="W30" i="9"/>
  <c r="V30" i="9"/>
  <c r="AA35" i="9"/>
  <c r="Z35" i="9"/>
  <c r="W48" i="9"/>
  <c r="V48" i="9"/>
  <c r="AA53" i="9"/>
  <c r="BK53" i="9" s="1"/>
  <c r="V30" i="97"/>
  <c r="W30" i="97"/>
  <c r="V48" i="97"/>
  <c r="W48" i="97"/>
  <c r="O30" i="87"/>
  <c r="N30" i="87"/>
  <c r="N21" i="87"/>
  <c r="O21" i="87"/>
  <c r="G39" i="97"/>
  <c r="F39" i="97"/>
  <c r="G48" i="97"/>
  <c r="F48" i="97"/>
  <c r="K21" i="88"/>
  <c r="J21" i="88"/>
  <c r="J30" i="91"/>
  <c r="K30" i="91"/>
  <c r="AA23" i="4"/>
  <c r="AA26" i="4"/>
  <c r="AA27" i="4"/>
  <c r="AA54" i="4"/>
  <c r="AA53" i="4"/>
  <c r="AA52" i="4"/>
  <c r="AA50" i="4"/>
  <c r="R21" i="93"/>
  <c r="Z25" i="93"/>
  <c r="S21" i="93"/>
  <c r="AA25" i="93"/>
  <c r="R48" i="93"/>
  <c r="AA52" i="93"/>
  <c r="Z52" i="93"/>
  <c r="S48" i="93"/>
  <c r="BB41" i="1"/>
  <c r="BJ41" i="1"/>
  <c r="BJ45" i="1"/>
  <c r="BB45" i="1"/>
  <c r="AA24" i="4"/>
  <c r="J44" i="100"/>
  <c r="AA31" i="4"/>
  <c r="W24" i="95"/>
  <c r="V31" i="95"/>
  <c r="F33" i="87"/>
  <c r="Z33" i="87"/>
  <c r="K26" i="85"/>
  <c r="K49" i="97"/>
  <c r="R26" i="94"/>
  <c r="K53" i="9"/>
  <c r="N53" i="97"/>
  <c r="AA24" i="87"/>
  <c r="Z25" i="89"/>
  <c r="Z26" i="94"/>
  <c r="N52" i="8"/>
  <c r="S35" i="97"/>
  <c r="F35" i="9"/>
  <c r="K22" i="100"/>
  <c r="J26" i="85"/>
  <c r="J53" i="97"/>
  <c r="J43" i="88"/>
  <c r="J40" i="88"/>
  <c r="N40" i="97"/>
  <c r="J53" i="9"/>
  <c r="AA53" i="85"/>
  <c r="V25" i="89"/>
  <c r="N32" i="91"/>
  <c r="G25" i="89"/>
  <c r="V52" i="93"/>
  <c r="O52" i="93"/>
  <c r="AA32" i="91"/>
  <c r="W34" i="89"/>
  <c r="W50" i="95"/>
  <c r="K35" i="97"/>
  <c r="N26" i="94"/>
  <c r="F34" i="89"/>
  <c r="Z53" i="85"/>
  <c r="O32" i="91"/>
  <c r="W42" i="95"/>
  <c r="K40" i="97"/>
  <c r="AA26" i="85"/>
  <c r="G24" i="87"/>
  <c r="R40" i="97"/>
  <c r="G34" i="89"/>
  <c r="Z23" i="88"/>
  <c r="G43" i="87"/>
  <c r="G42" i="87"/>
  <c r="AA34" i="89"/>
  <c r="G35" i="9"/>
  <c r="AA35" i="94"/>
  <c r="O35" i="94"/>
  <c r="S49" i="97"/>
  <c r="S53" i="97"/>
  <c r="Z32" i="91"/>
  <c r="AA53" i="97"/>
  <c r="K42" i="91"/>
  <c r="K45" i="91"/>
  <c r="AY44" i="100"/>
  <c r="AA33" i="87"/>
  <c r="Z35" i="97"/>
  <c r="AA49" i="4"/>
  <c r="Z49" i="97"/>
  <c r="Z53" i="97"/>
  <c r="W24" i="87"/>
  <c r="Z35" i="94"/>
  <c r="W22" i="95"/>
  <c r="S51" i="6"/>
  <c r="S53" i="6"/>
  <c r="F25" i="89"/>
  <c r="R49" i="97"/>
  <c r="O53" i="97"/>
  <c r="S40" i="97"/>
  <c r="F23" i="88"/>
  <c r="N35" i="97"/>
  <c r="G23" i="88"/>
  <c r="S35" i="9"/>
  <c r="O35" i="97"/>
  <c r="AA22" i="4"/>
  <c r="J53" i="85"/>
  <c r="G53" i="9"/>
  <c r="R53" i="85"/>
  <c r="AA35" i="97"/>
  <c r="N53" i="85"/>
  <c r="BK34" i="1"/>
  <c r="AA51" i="4"/>
  <c r="BK51" i="4" s="1"/>
  <c r="V39" i="85"/>
  <c r="W39" i="85"/>
  <c r="W30" i="85"/>
  <c r="V30" i="85"/>
  <c r="W34" i="95"/>
  <c r="W35" i="95"/>
  <c r="W36" i="95"/>
  <c r="V24" i="95"/>
  <c r="V27" i="95"/>
  <c r="V26" i="95"/>
  <c r="V25" i="95"/>
  <c r="V36" i="8"/>
  <c r="V31" i="8"/>
  <c r="V32" i="8"/>
  <c r="V33" i="8"/>
  <c r="V34" i="8"/>
  <c r="V35" i="8"/>
  <c r="W50" i="8"/>
  <c r="W52" i="8"/>
  <c r="W53" i="8"/>
  <c r="W54" i="8"/>
  <c r="BB50" i="1"/>
  <c r="BJ50" i="1"/>
  <c r="BB52" i="1"/>
  <c r="BJ52" i="1"/>
  <c r="J25" i="100"/>
  <c r="J23" i="100"/>
  <c r="J24" i="100"/>
  <c r="J22" i="100"/>
  <c r="J27" i="100"/>
  <c r="K43" i="100"/>
  <c r="K40" i="100"/>
  <c r="K45" i="100"/>
  <c r="K41" i="100"/>
  <c r="K42" i="100"/>
  <c r="AA44" i="4"/>
  <c r="AA40" i="4"/>
  <c r="AA45" i="4"/>
  <c r="AA41" i="4"/>
  <c r="AA42" i="4"/>
  <c r="Z32" i="4"/>
  <c r="Z33" i="4"/>
  <c r="Z36" i="4"/>
  <c r="Z35" i="4"/>
  <c r="V48" i="94"/>
  <c r="W48" i="94"/>
  <c r="V39" i="94"/>
  <c r="W39" i="94"/>
  <c r="J36" i="100"/>
  <c r="J32" i="100"/>
  <c r="J34" i="100"/>
  <c r="J33" i="100"/>
  <c r="K30" i="88"/>
  <c r="J30" i="88"/>
  <c r="K26" i="100"/>
  <c r="AA34" i="4"/>
  <c r="R48" i="89"/>
  <c r="S48" i="89"/>
  <c r="S39" i="89"/>
  <c r="R39" i="89"/>
  <c r="V44" i="95"/>
  <c r="V45" i="95"/>
  <c r="V53" i="95"/>
  <c r="V50" i="95"/>
  <c r="V52" i="95"/>
  <c r="V54" i="95"/>
  <c r="W44" i="8"/>
  <c r="W45" i="8"/>
  <c r="W42" i="8"/>
  <c r="W41" i="8"/>
  <c r="V23" i="8"/>
  <c r="V22" i="8"/>
  <c r="V26" i="8"/>
  <c r="V24" i="8"/>
  <c r="V27" i="8"/>
  <c r="V25" i="8"/>
  <c r="W21" i="9"/>
  <c r="V21" i="9"/>
  <c r="AA26" i="9"/>
  <c r="Z26" i="9"/>
  <c r="W39" i="9"/>
  <c r="V39" i="9"/>
  <c r="AA44" i="9"/>
  <c r="BK44" i="9" s="1"/>
  <c r="W21" i="97"/>
  <c r="V21" i="97"/>
  <c r="W39" i="97"/>
  <c r="V39" i="97"/>
  <c r="O39" i="87"/>
  <c r="N39" i="87"/>
  <c r="O48" i="87"/>
  <c r="N48" i="87"/>
  <c r="G30" i="97"/>
  <c r="F30" i="97"/>
  <c r="F21" i="97"/>
  <c r="G21" i="97"/>
  <c r="K48" i="88"/>
  <c r="J48" i="88"/>
  <c r="J48" i="91"/>
  <c r="K48" i="91"/>
  <c r="Z27" i="4"/>
  <c r="Z26" i="4"/>
  <c r="Z23" i="4"/>
  <c r="Z24" i="4"/>
  <c r="Z54" i="4"/>
  <c r="Z53" i="4"/>
  <c r="Z50" i="4"/>
  <c r="R30" i="93"/>
  <c r="Z34" i="93"/>
  <c r="S30" i="93"/>
  <c r="AA34" i="93"/>
  <c r="S39" i="93"/>
  <c r="Z43" i="93"/>
  <c r="R39" i="93"/>
  <c r="AA43" i="93"/>
  <c r="BB44" i="1"/>
  <c r="BJ44" i="1"/>
  <c r="BB43" i="1"/>
  <c r="BJ43" i="1"/>
  <c r="V51" i="8"/>
  <c r="W49" i="8"/>
  <c r="BB49" i="8" s="1"/>
  <c r="V32" i="95"/>
  <c r="Z25" i="4"/>
  <c r="BK25" i="4" s="1"/>
  <c r="BC24" i="1"/>
  <c r="BK24" i="1"/>
  <c r="BC35" i="1"/>
  <c r="BK35" i="1"/>
  <c r="BC51" i="1"/>
  <c r="BK51" i="1"/>
  <c r="N26" i="1"/>
  <c r="N25" i="1"/>
  <c r="N23" i="1"/>
  <c r="N27" i="1"/>
  <c r="N24" i="1"/>
  <c r="N22" i="1"/>
  <c r="BA51" i="1"/>
  <c r="BI51" i="1"/>
  <c r="BC45" i="1"/>
  <c r="BK45" i="1"/>
  <c r="BA42" i="1"/>
  <c r="BI42" i="1"/>
  <c r="BA24" i="1"/>
  <c r="BI24" i="1"/>
  <c r="BJ51" i="1"/>
  <c r="BB51" i="1"/>
  <c r="BC22" i="1"/>
  <c r="BK22" i="1"/>
  <c r="BC44" i="1"/>
  <c r="BK44" i="1"/>
  <c r="O35" i="1"/>
  <c r="O31" i="1"/>
  <c r="O33" i="1"/>
  <c r="O32" i="1"/>
  <c r="O34" i="1"/>
  <c r="O36" i="1"/>
  <c r="BC31" i="93"/>
  <c r="N51" i="8"/>
  <c r="AZ51" i="8" s="1"/>
  <c r="BJ41" i="101"/>
  <c r="BK33" i="6"/>
  <c r="BK43" i="1"/>
  <c r="BA33" i="1"/>
  <c r="BI33" i="1"/>
  <c r="BC23" i="1"/>
  <c r="BK23" i="1"/>
  <c r="BC36" i="1"/>
  <c r="BK36" i="1"/>
  <c r="BC42" i="1"/>
  <c r="BK42" i="1"/>
  <c r="N36" i="1"/>
  <c r="N31" i="1"/>
  <c r="N32" i="1"/>
  <c r="N33" i="1"/>
  <c r="N34" i="1"/>
  <c r="N35" i="1"/>
  <c r="BJ43" i="95"/>
  <c r="BB43" i="95"/>
  <c r="N54" i="8"/>
  <c r="BC44" i="104"/>
  <c r="BG44" i="100"/>
  <c r="O42" i="1"/>
  <c r="O41" i="1"/>
  <c r="O40" i="1"/>
  <c r="O43" i="1"/>
  <c r="O44" i="1"/>
  <c r="O45" i="1"/>
  <c r="BK25" i="1"/>
  <c r="BC25" i="1"/>
  <c r="BK41" i="1"/>
  <c r="BC41" i="1"/>
  <c r="BC52" i="1"/>
  <c r="BK52" i="1"/>
  <c r="N53" i="8"/>
  <c r="BC40" i="9"/>
  <c r="BC34" i="1"/>
  <c r="BK54" i="1"/>
  <c r="BC54" i="1"/>
  <c r="BG24" i="1"/>
  <c r="AY24" i="1"/>
  <c r="BC26" i="1"/>
  <c r="BK26" i="1"/>
  <c r="BC33" i="1"/>
  <c r="BK33" i="1"/>
  <c r="O51" i="1"/>
  <c r="O49" i="1"/>
  <c r="O53" i="1"/>
  <c r="O50" i="1"/>
  <c r="O54" i="1"/>
  <c r="O52" i="1"/>
  <c r="BK53" i="1"/>
  <c r="BC53" i="1"/>
  <c r="N40" i="1"/>
  <c r="N43" i="1"/>
  <c r="N41" i="1"/>
  <c r="N42" i="1"/>
  <c r="N44" i="1"/>
  <c r="N45" i="1"/>
  <c r="N50" i="8"/>
  <c r="BG31" i="100"/>
  <c r="BB42" i="1"/>
  <c r="BJ42" i="1"/>
  <c r="O24" i="1"/>
  <c r="O22" i="1"/>
  <c r="O23" i="1"/>
  <c r="O27" i="1"/>
  <c r="O26" i="1"/>
  <c r="O25" i="1"/>
  <c r="BC27" i="1"/>
  <c r="BK27" i="1"/>
  <c r="BK32" i="1"/>
  <c r="BC32" i="1"/>
  <c r="N49" i="1"/>
  <c r="N54" i="1"/>
  <c r="N50" i="1"/>
  <c r="N51" i="1"/>
  <c r="N53" i="1"/>
  <c r="N52" i="1"/>
  <c r="BC50" i="1"/>
  <c r="BK50" i="1"/>
  <c r="J25" i="108"/>
  <c r="J27" i="108"/>
  <c r="J22" i="108"/>
  <c r="J26" i="108"/>
  <c r="J24" i="108"/>
  <c r="J23" i="108"/>
  <c r="AZ25" i="91"/>
  <c r="BH25" i="91"/>
  <c r="BJ40" i="89"/>
  <c r="BB40" i="89"/>
  <c r="BA27" i="94"/>
  <c r="BI27" i="94"/>
  <c r="BB41" i="6"/>
  <c r="BJ41" i="6"/>
  <c r="BC22" i="103"/>
  <c r="BK22" i="103"/>
  <c r="K36" i="89"/>
  <c r="K35" i="89"/>
  <c r="K32" i="89"/>
  <c r="K34" i="89"/>
  <c r="K33" i="89"/>
  <c r="K31" i="89"/>
  <c r="BF54" i="87"/>
  <c r="AX54" i="87"/>
  <c r="BH25" i="102"/>
  <c r="AZ25" i="102"/>
  <c r="BJ35" i="6"/>
  <c r="BB35" i="6"/>
  <c r="BC26" i="100"/>
  <c r="BK26" i="100"/>
  <c r="V34" i="107"/>
  <c r="V35" i="107"/>
  <c r="V36" i="107"/>
  <c r="V32" i="107"/>
  <c r="V33" i="107"/>
  <c r="V31" i="107"/>
  <c r="F27" i="94"/>
  <c r="F24" i="94"/>
  <c r="F26" i="94"/>
  <c r="F25" i="94"/>
  <c r="F22" i="94"/>
  <c r="F23" i="94"/>
  <c r="BG35" i="8"/>
  <c r="AY35" i="8"/>
  <c r="BH22" i="101"/>
  <c r="AZ22" i="101"/>
  <c r="AY27" i="105"/>
  <c r="BG27" i="105"/>
  <c r="BB35" i="98"/>
  <c r="BJ35" i="98"/>
  <c r="BC41" i="101"/>
  <c r="BK41" i="101"/>
  <c r="AX54" i="89"/>
  <c r="BF54" i="89"/>
  <c r="BA27" i="104"/>
  <c r="BI27" i="104"/>
  <c r="BG23" i="8"/>
  <c r="AY23" i="8"/>
  <c r="AY52" i="9"/>
  <c r="BG52" i="9"/>
  <c r="BC49" i="94"/>
  <c r="BK49" i="94"/>
  <c r="BK27" i="7"/>
  <c r="BC27" i="7"/>
  <c r="BH27" i="100"/>
  <c r="AZ27" i="100"/>
  <c r="BI50" i="5"/>
  <c r="BA50" i="5"/>
  <c r="BB52" i="87"/>
  <c r="BJ52" i="87"/>
  <c r="K40" i="5"/>
  <c r="K43" i="5"/>
  <c r="K41" i="5"/>
  <c r="K42" i="5"/>
  <c r="K44" i="5"/>
  <c r="K45" i="5"/>
  <c r="BJ22" i="88"/>
  <c r="BB22" i="88"/>
  <c r="BC40" i="97"/>
  <c r="BK40" i="97"/>
  <c r="BC34" i="100"/>
  <c r="BK34" i="100"/>
  <c r="BJ54" i="93"/>
  <c r="BB54" i="93"/>
  <c r="BH49" i="107"/>
  <c r="AZ49" i="107"/>
  <c r="BC49" i="100"/>
  <c r="BK49" i="100"/>
  <c r="BG33" i="90"/>
  <c r="AY33" i="90"/>
  <c r="J44" i="98"/>
  <c r="J41" i="98"/>
  <c r="J40" i="98"/>
  <c r="J43" i="98"/>
  <c r="J42" i="98"/>
  <c r="J45" i="98"/>
  <c r="BH52" i="102"/>
  <c r="AZ52" i="102"/>
  <c r="BI32" i="86"/>
  <c r="BA32" i="86"/>
  <c r="AZ27" i="96"/>
  <c r="BH27" i="96"/>
  <c r="BF24" i="103"/>
  <c r="AX24" i="103"/>
  <c r="BB51" i="86"/>
  <c r="BJ51" i="86"/>
  <c r="AZ34" i="100"/>
  <c r="BH34" i="100"/>
  <c r="BG26" i="107"/>
  <c r="AY26" i="107"/>
  <c r="BK52" i="5"/>
  <c r="BC52" i="5"/>
  <c r="BA44" i="103"/>
  <c r="BI44" i="103"/>
  <c r="AX40" i="87"/>
  <c r="BF40" i="87"/>
  <c r="O44" i="89"/>
  <c r="O40" i="89"/>
  <c r="O43" i="89"/>
  <c r="O42" i="89"/>
  <c r="O45" i="89"/>
  <c r="O41" i="89"/>
  <c r="BC36" i="89"/>
  <c r="BK36" i="89"/>
  <c r="BJ22" i="10"/>
  <c r="BB22" i="10"/>
  <c r="BG52" i="92"/>
  <c r="AY52" i="92"/>
  <c r="BG23" i="91"/>
  <c r="AY23" i="91"/>
  <c r="AZ31" i="101"/>
  <c r="BH31" i="101"/>
  <c r="G40" i="5"/>
  <c r="G42" i="5"/>
  <c r="G43" i="5"/>
  <c r="G44" i="5"/>
  <c r="G45" i="5"/>
  <c r="G41" i="5"/>
  <c r="BK40" i="96"/>
  <c r="BC40" i="96"/>
  <c r="BI45" i="104"/>
  <c r="BA45" i="104"/>
  <c r="AY22" i="97"/>
  <c r="BG22" i="97"/>
  <c r="BK41" i="87"/>
  <c r="BC41" i="87"/>
  <c r="R32" i="4"/>
  <c r="R36" i="4"/>
  <c r="R35" i="4"/>
  <c r="R31" i="4"/>
  <c r="R34" i="4"/>
  <c r="R33" i="4"/>
  <c r="BA49" i="103"/>
  <c r="BI49" i="103"/>
  <c r="N35" i="4"/>
  <c r="N34" i="4"/>
  <c r="N36" i="4"/>
  <c r="N32" i="4"/>
  <c r="N31" i="4"/>
  <c r="N33" i="4"/>
  <c r="BA52" i="94"/>
  <c r="BI52" i="94"/>
  <c r="BI42" i="88"/>
  <c r="BA42" i="88"/>
  <c r="BF23" i="107"/>
  <c r="AX23" i="107"/>
  <c r="AY42" i="7"/>
  <c r="BG42" i="7"/>
  <c r="BA31" i="94"/>
  <c r="BI31" i="94"/>
  <c r="G43" i="102"/>
  <c r="G41" i="102"/>
  <c r="G42" i="102"/>
  <c r="G40" i="102"/>
  <c r="G44" i="102"/>
  <c r="G45" i="102"/>
  <c r="BG33" i="7"/>
  <c r="AY33" i="7"/>
  <c r="BK23" i="85"/>
  <c r="BC23" i="85"/>
  <c r="F52" i="91"/>
  <c r="F51" i="91"/>
  <c r="F49" i="91"/>
  <c r="F53" i="91"/>
  <c r="F50" i="91"/>
  <c r="F54" i="91"/>
  <c r="BF53" i="98"/>
  <c r="AX53" i="98"/>
  <c r="BH42" i="100"/>
  <c r="AZ42" i="100"/>
  <c r="BC31" i="88"/>
  <c r="BK31" i="88"/>
  <c r="BJ44" i="92"/>
  <c r="BB44" i="92"/>
  <c r="AZ27" i="103"/>
  <c r="BH27" i="103"/>
  <c r="BK32" i="108"/>
  <c r="BC32" i="108"/>
  <c r="AZ24" i="93"/>
  <c r="BH24" i="93"/>
  <c r="AY52" i="104"/>
  <c r="BG52" i="104"/>
  <c r="BJ23" i="5"/>
  <c r="BB23" i="5"/>
  <c r="BJ53" i="91"/>
  <c r="BB53" i="91"/>
  <c r="S44" i="102"/>
  <c r="S43" i="102"/>
  <c r="S41" i="102"/>
  <c r="S42" i="102"/>
  <c r="S40" i="102"/>
  <c r="S45" i="102"/>
  <c r="AX26" i="9"/>
  <c r="BF26" i="9"/>
  <c r="F27" i="4"/>
  <c r="F26" i="4"/>
  <c r="F23" i="4"/>
  <c r="F24" i="4"/>
  <c r="F25" i="4"/>
  <c r="F22" i="4"/>
  <c r="BK54" i="106"/>
  <c r="BC54" i="106"/>
  <c r="AY52" i="85"/>
  <c r="BG52" i="85"/>
  <c r="AX52" i="1"/>
  <c r="BF52" i="1"/>
  <c r="F31" i="96"/>
  <c r="F35" i="96"/>
  <c r="F32" i="96"/>
  <c r="F33" i="96"/>
  <c r="F36" i="96"/>
  <c r="F34" i="96"/>
  <c r="BH50" i="85"/>
  <c r="AZ50" i="85"/>
  <c r="J54" i="106"/>
  <c r="J53" i="106"/>
  <c r="J49" i="106"/>
  <c r="J52" i="106"/>
  <c r="J51" i="106"/>
  <c r="J50" i="106"/>
  <c r="F51" i="99"/>
  <c r="F49" i="99"/>
  <c r="F52" i="99"/>
  <c r="F50" i="99"/>
  <c r="F54" i="99"/>
  <c r="F53" i="99"/>
  <c r="BJ35" i="4"/>
  <c r="BB35" i="4"/>
  <c r="AY42" i="99"/>
  <c r="BG42" i="99"/>
  <c r="BJ40" i="92"/>
  <c r="BB40" i="92"/>
  <c r="BC35" i="105"/>
  <c r="BK35" i="105"/>
  <c r="BB35" i="105"/>
  <c r="BJ35" i="105"/>
  <c r="BB24" i="102"/>
  <c r="BJ24" i="102"/>
  <c r="BA44" i="7"/>
  <c r="BI44" i="7"/>
  <c r="BJ52" i="103"/>
  <c r="BB52" i="103"/>
  <c r="BK43" i="91"/>
  <c r="BC43" i="91"/>
  <c r="AX51" i="103"/>
  <c r="BF51" i="103"/>
  <c r="BI31" i="96"/>
  <c r="BA31" i="96"/>
  <c r="F23" i="117"/>
  <c r="F26" i="117"/>
  <c r="F22" i="117"/>
  <c r="F27" i="117"/>
  <c r="F25" i="117"/>
  <c r="F24" i="117"/>
  <c r="BH31" i="88"/>
  <c r="AZ31" i="88"/>
  <c r="BA54" i="100"/>
  <c r="BI54" i="100"/>
  <c r="BI25" i="97"/>
  <c r="BA25" i="97"/>
  <c r="AY34" i="92"/>
  <c r="BG34" i="92"/>
  <c r="BF34" i="103"/>
  <c r="AX34" i="103"/>
  <c r="V49" i="104"/>
  <c r="V51" i="104"/>
  <c r="V50" i="104"/>
  <c r="V54" i="104"/>
  <c r="V53" i="104"/>
  <c r="V52" i="104"/>
  <c r="AZ32" i="108"/>
  <c r="BH32" i="108"/>
  <c r="BA42" i="108"/>
  <c r="BI42" i="108"/>
  <c r="BC43" i="100"/>
  <c r="BK43" i="100"/>
  <c r="BG44" i="91"/>
  <c r="AY44" i="91"/>
  <c r="BF27" i="9"/>
  <c r="AX27" i="9"/>
  <c r="BB54" i="6"/>
  <c r="BJ54" i="6"/>
  <c r="BC45" i="8"/>
  <c r="BK45" i="8"/>
  <c r="G26" i="4"/>
  <c r="G22" i="4"/>
  <c r="G24" i="4"/>
  <c r="G23" i="4"/>
  <c r="G27" i="4"/>
  <c r="G25" i="4"/>
  <c r="BH34" i="85"/>
  <c r="AZ34" i="85"/>
  <c r="AZ26" i="104"/>
  <c r="BH26" i="104"/>
  <c r="BG51" i="85"/>
  <c r="AY51" i="85"/>
  <c r="BF51" i="1"/>
  <c r="AX51" i="1"/>
  <c r="G34" i="96"/>
  <c r="G32" i="96"/>
  <c r="G35" i="96"/>
  <c r="G36" i="96"/>
  <c r="G31" i="96"/>
  <c r="G33" i="96"/>
  <c r="BI53" i="107"/>
  <c r="BA53" i="107"/>
  <c r="BB41" i="86"/>
  <c r="BJ41" i="86"/>
  <c r="G34" i="8"/>
  <c r="G32" i="8"/>
  <c r="G33" i="8"/>
  <c r="G31" i="8"/>
  <c r="G35" i="8"/>
  <c r="G36" i="8"/>
  <c r="BH42" i="94"/>
  <c r="AZ42" i="94"/>
  <c r="BA50" i="8"/>
  <c r="BI50" i="8"/>
  <c r="BJ42" i="88"/>
  <c r="BB42" i="88"/>
  <c r="BC25" i="86"/>
  <c r="BK25" i="86"/>
  <c r="BK53" i="87"/>
  <c r="BC53" i="87"/>
  <c r="BB45" i="99"/>
  <c r="BJ45" i="99"/>
  <c r="BC51" i="8"/>
  <c r="BK51" i="8"/>
  <c r="BI35" i="103"/>
  <c r="BA35" i="103"/>
  <c r="S44" i="106"/>
  <c r="S45" i="106"/>
  <c r="S40" i="106"/>
  <c r="S41" i="106"/>
  <c r="S43" i="106"/>
  <c r="S42" i="106"/>
  <c r="BA53" i="6"/>
  <c r="BI53" i="6"/>
  <c r="AY31" i="85"/>
  <c r="BG31" i="85"/>
  <c r="AZ54" i="90"/>
  <c r="BH54" i="90"/>
  <c r="BF41" i="89"/>
  <c r="AX41" i="89"/>
  <c r="BC35" i="10"/>
  <c r="BK35" i="10"/>
  <c r="BJ31" i="101"/>
  <c r="BB31" i="101"/>
  <c r="BC53" i="105"/>
  <c r="BK53" i="105"/>
  <c r="BB35" i="93"/>
  <c r="BJ35" i="93"/>
  <c r="AY36" i="9"/>
  <c r="BG36" i="9"/>
  <c r="AY52" i="97"/>
  <c r="BG52" i="97"/>
  <c r="AY45" i="88"/>
  <c r="BG45" i="88"/>
  <c r="BK41" i="88"/>
  <c r="BC41" i="88"/>
  <c r="BA54" i="9"/>
  <c r="BI54" i="9"/>
  <c r="AY42" i="94"/>
  <c r="BG42" i="94"/>
  <c r="BJ31" i="102"/>
  <c r="BB31" i="102"/>
  <c r="BC27" i="87"/>
  <c r="BK27" i="87"/>
  <c r="S35" i="106"/>
  <c r="S33" i="106"/>
  <c r="S34" i="106"/>
  <c r="S32" i="106"/>
  <c r="S31" i="106"/>
  <c r="S36" i="106"/>
  <c r="AZ34" i="91"/>
  <c r="BH34" i="91"/>
  <c r="BH32" i="90"/>
  <c r="AZ32" i="90"/>
  <c r="AZ45" i="101"/>
  <c r="BH45" i="101"/>
  <c r="BF44" i="9"/>
  <c r="AX44" i="9"/>
  <c r="BB31" i="95"/>
  <c r="BJ31" i="95"/>
  <c r="F42" i="91"/>
  <c r="F41" i="91"/>
  <c r="F44" i="91"/>
  <c r="F40" i="91"/>
  <c r="F45" i="91"/>
  <c r="F43" i="91"/>
  <c r="R26" i="102"/>
  <c r="R22" i="102"/>
  <c r="R24" i="102"/>
  <c r="R23" i="102"/>
  <c r="R25" i="102"/>
  <c r="R27" i="102"/>
  <c r="AX36" i="87"/>
  <c r="BF36" i="87"/>
  <c r="BG52" i="7"/>
  <c r="AY52" i="7"/>
  <c r="BH32" i="96"/>
  <c r="AZ32" i="96"/>
  <c r="BC54" i="90"/>
  <c r="BK54" i="90"/>
  <c r="BB23" i="93"/>
  <c r="BJ23" i="93"/>
  <c r="J52" i="117"/>
  <c r="J53" i="117"/>
  <c r="J50" i="117"/>
  <c r="J49" i="117"/>
  <c r="J51" i="117"/>
  <c r="J54" i="117"/>
  <c r="BA41" i="6"/>
  <c r="BI41" i="6"/>
  <c r="F32" i="85"/>
  <c r="F34" i="85"/>
  <c r="F33" i="85"/>
  <c r="F36" i="85"/>
  <c r="F35" i="85"/>
  <c r="F31" i="85"/>
  <c r="BI27" i="95"/>
  <c r="BA27" i="95"/>
  <c r="BC52" i="95"/>
  <c r="BK52" i="95"/>
  <c r="BJ23" i="98"/>
  <c r="BB23" i="98"/>
  <c r="BI52" i="104"/>
  <c r="BA52" i="104"/>
  <c r="BK26" i="89"/>
  <c r="BC26" i="89"/>
  <c r="BK22" i="94"/>
  <c r="BC22" i="94"/>
  <c r="BG43" i="85"/>
  <c r="AY43" i="85"/>
  <c r="BH54" i="8"/>
  <c r="AZ54" i="8"/>
  <c r="BF33" i="9"/>
  <c r="AX33" i="9"/>
  <c r="BC32" i="101"/>
  <c r="BK32" i="101"/>
  <c r="BG26" i="99"/>
  <c r="AY26" i="99"/>
  <c r="K32" i="96"/>
  <c r="K34" i="96"/>
  <c r="K35" i="96"/>
  <c r="K33" i="96"/>
  <c r="K36" i="96"/>
  <c r="K31" i="96"/>
  <c r="BC44" i="98"/>
  <c r="BK44" i="98"/>
  <c r="BG24" i="85"/>
  <c r="AY24" i="85"/>
  <c r="J23" i="87"/>
  <c r="J25" i="87"/>
  <c r="J27" i="87"/>
  <c r="J24" i="87"/>
  <c r="J26" i="87"/>
  <c r="J22" i="87"/>
  <c r="F34" i="101"/>
  <c r="F32" i="101"/>
  <c r="F33" i="101"/>
  <c r="F35" i="101"/>
  <c r="F36" i="101"/>
  <c r="F31" i="101"/>
  <c r="BG32" i="104"/>
  <c r="AY32" i="104"/>
  <c r="BK51" i="98"/>
  <c r="BC51" i="98"/>
  <c r="AX33" i="6"/>
  <c r="BF33" i="6"/>
  <c r="AY50" i="107"/>
  <c r="BG50" i="107"/>
  <c r="AX42" i="103"/>
  <c r="BF42" i="103"/>
  <c r="BB44" i="10"/>
  <c r="BJ44" i="10"/>
  <c r="BB27" i="89"/>
  <c r="BJ27" i="89"/>
  <c r="BI31" i="85"/>
  <c r="BA31" i="85"/>
  <c r="AX51" i="88"/>
  <c r="BF51" i="88"/>
  <c r="BG53" i="103"/>
  <c r="AY53" i="103"/>
  <c r="BJ50" i="90"/>
  <c r="BB50" i="90"/>
  <c r="R25" i="91"/>
  <c r="R26" i="91"/>
  <c r="R27" i="91"/>
  <c r="R24" i="91"/>
  <c r="R22" i="91"/>
  <c r="R23" i="91"/>
  <c r="BG50" i="86"/>
  <c r="AY50" i="86"/>
  <c r="G26" i="5"/>
  <c r="G25" i="5"/>
  <c r="G24" i="5"/>
  <c r="G22" i="5"/>
  <c r="G27" i="5"/>
  <c r="G23" i="5"/>
  <c r="R25" i="99"/>
  <c r="R26" i="99"/>
  <c r="R22" i="99"/>
  <c r="R23" i="99"/>
  <c r="R27" i="99"/>
  <c r="R24" i="99"/>
  <c r="R40" i="4"/>
  <c r="R44" i="4"/>
  <c r="R41" i="4"/>
  <c r="R45" i="4"/>
  <c r="R42" i="4"/>
  <c r="R43" i="4"/>
  <c r="BI41" i="86"/>
  <c r="BA41" i="86"/>
  <c r="AY40" i="9"/>
  <c r="BG40" i="9"/>
  <c r="AZ34" i="8"/>
  <c r="BH34" i="8"/>
  <c r="F52" i="8"/>
  <c r="F49" i="8"/>
  <c r="F53" i="8"/>
  <c r="F54" i="8"/>
  <c r="F50" i="8"/>
  <c r="F51" i="8"/>
  <c r="AZ50" i="88"/>
  <c r="BH50" i="88"/>
  <c r="BJ32" i="88"/>
  <c r="BB32" i="88"/>
  <c r="AZ52" i="101"/>
  <c r="BH52" i="101"/>
  <c r="V53" i="107"/>
  <c r="V54" i="107"/>
  <c r="V51" i="107"/>
  <c r="V52" i="107"/>
  <c r="V50" i="107"/>
  <c r="V49" i="107"/>
  <c r="K36" i="117"/>
  <c r="K32" i="117"/>
  <c r="K31" i="117"/>
  <c r="K35" i="117"/>
  <c r="K33" i="117"/>
  <c r="K34" i="117"/>
  <c r="BJ42" i="108"/>
  <c r="BB42" i="108"/>
  <c r="BA36" i="7"/>
  <c r="BI36" i="7"/>
  <c r="G49" i="117"/>
  <c r="G54" i="117"/>
  <c r="G51" i="117"/>
  <c r="G50" i="117"/>
  <c r="G53" i="117"/>
  <c r="G52" i="117"/>
  <c r="BG23" i="94"/>
  <c r="AY23" i="94"/>
  <c r="BJ49" i="88"/>
  <c r="BB49" i="88"/>
  <c r="BC49" i="99"/>
  <c r="BK49" i="99"/>
  <c r="O40" i="95"/>
  <c r="O44" i="95"/>
  <c r="O42" i="95"/>
  <c r="O45" i="95"/>
  <c r="O43" i="95"/>
  <c r="O41" i="95"/>
  <c r="BK49" i="86"/>
  <c r="BC49" i="86"/>
  <c r="F34" i="102"/>
  <c r="F36" i="102"/>
  <c r="F32" i="102"/>
  <c r="F33" i="102"/>
  <c r="F31" i="102"/>
  <c r="F35" i="102"/>
  <c r="BB52" i="89"/>
  <c r="BJ52" i="89"/>
  <c r="AY41" i="92"/>
  <c r="BG41" i="92"/>
  <c r="BC26" i="96"/>
  <c r="BK26" i="96"/>
  <c r="F54" i="10"/>
  <c r="F50" i="10"/>
  <c r="F51" i="10"/>
  <c r="F49" i="10"/>
  <c r="F52" i="10"/>
  <c r="F53" i="10"/>
  <c r="BI23" i="85"/>
  <c r="BA23" i="85"/>
  <c r="BJ45" i="87"/>
  <c r="BB45" i="87"/>
  <c r="K26" i="98"/>
  <c r="K22" i="98"/>
  <c r="K24" i="98"/>
  <c r="K25" i="98"/>
  <c r="K27" i="98"/>
  <c r="K23" i="98"/>
  <c r="BF22" i="6"/>
  <c r="AX22" i="6"/>
  <c r="AX45" i="107"/>
  <c r="BF45" i="107"/>
  <c r="BK36" i="103"/>
  <c r="BC36" i="103"/>
  <c r="BG51" i="90"/>
  <c r="AY51" i="90"/>
  <c r="F50" i="95"/>
  <c r="F53" i="95"/>
  <c r="F51" i="95"/>
  <c r="F54" i="95"/>
  <c r="F52" i="95"/>
  <c r="F49" i="95"/>
  <c r="BH52" i="7"/>
  <c r="AZ52" i="7"/>
  <c r="BB24" i="96"/>
  <c r="BJ24" i="96"/>
  <c r="BF52" i="9"/>
  <c r="AX52" i="9"/>
  <c r="BC54" i="101"/>
  <c r="BK54" i="101"/>
  <c r="R44" i="99"/>
  <c r="R43" i="99"/>
  <c r="R42" i="99"/>
  <c r="R40" i="99"/>
  <c r="R45" i="99"/>
  <c r="R41" i="99"/>
  <c r="BH36" i="10"/>
  <c r="AZ36" i="10"/>
  <c r="BA41" i="92"/>
  <c r="BI41" i="92"/>
  <c r="BB32" i="5"/>
  <c r="BJ32" i="5"/>
  <c r="BK42" i="100"/>
  <c r="BC42" i="100"/>
  <c r="BC42" i="8"/>
  <c r="BK42" i="8"/>
  <c r="BH23" i="104"/>
  <c r="AZ23" i="104"/>
  <c r="BF41" i="88"/>
  <c r="AX41" i="88"/>
  <c r="BI50" i="85"/>
  <c r="BA50" i="85"/>
  <c r="AZ40" i="88"/>
  <c r="BH40" i="88"/>
  <c r="J33" i="106"/>
  <c r="J32" i="106"/>
  <c r="J35" i="106"/>
  <c r="J34" i="106"/>
  <c r="J31" i="106"/>
  <c r="J36" i="106"/>
  <c r="R52" i="102"/>
  <c r="R49" i="102"/>
  <c r="R53" i="102"/>
  <c r="R50" i="102"/>
  <c r="R51" i="102"/>
  <c r="R54" i="102"/>
  <c r="BB33" i="108"/>
  <c r="BJ33" i="108"/>
  <c r="BK33" i="103"/>
  <c r="BC33" i="103"/>
  <c r="AZ36" i="93"/>
  <c r="BH36" i="93"/>
  <c r="BG31" i="86"/>
  <c r="AY31" i="86"/>
  <c r="BB44" i="93"/>
  <c r="BJ44" i="93"/>
  <c r="BH32" i="7"/>
  <c r="AZ32" i="7"/>
  <c r="BK36" i="94"/>
  <c r="BC36" i="94"/>
  <c r="BC26" i="108"/>
  <c r="BK26" i="108"/>
  <c r="BK34" i="106"/>
  <c r="BC34" i="106"/>
  <c r="AX35" i="98"/>
  <c r="BF35" i="98"/>
  <c r="AZ44" i="7"/>
  <c r="BH44" i="7"/>
  <c r="BJ24" i="6"/>
  <c r="BB24" i="6"/>
  <c r="BH51" i="91"/>
  <c r="AZ51" i="91"/>
  <c r="BI31" i="97"/>
  <c r="BA31" i="97"/>
  <c r="BC51" i="9"/>
  <c r="BK51" i="9"/>
  <c r="BJ51" i="91"/>
  <c r="BB51" i="91"/>
  <c r="BC27" i="99"/>
  <c r="BK27" i="99"/>
  <c r="R43" i="102"/>
  <c r="R44" i="102"/>
  <c r="R45" i="102"/>
  <c r="R40" i="102"/>
  <c r="R42" i="102"/>
  <c r="R41" i="102"/>
  <c r="BC40" i="85"/>
  <c r="BK40" i="85"/>
  <c r="BG24" i="90"/>
  <c r="AY24" i="90"/>
  <c r="BC52" i="106"/>
  <c r="BK52" i="106"/>
  <c r="BG42" i="105"/>
  <c r="AY42" i="105"/>
  <c r="AX45" i="88"/>
  <c r="BF45" i="88"/>
  <c r="BA49" i="105"/>
  <c r="BI49" i="105"/>
  <c r="BJ44" i="105"/>
  <c r="BB44" i="105"/>
  <c r="S43" i="101"/>
  <c r="S42" i="101"/>
  <c r="S45" i="101"/>
  <c r="S40" i="101"/>
  <c r="S41" i="101"/>
  <c r="S44" i="101"/>
  <c r="AZ43" i="91"/>
  <c r="BH43" i="91"/>
  <c r="F23" i="101"/>
  <c r="F22" i="101"/>
  <c r="F26" i="101"/>
  <c r="F27" i="101"/>
  <c r="F25" i="101"/>
  <c r="F24" i="101"/>
  <c r="BI27" i="88"/>
  <c r="BA27" i="88"/>
  <c r="BK24" i="95"/>
  <c r="BC24" i="95"/>
  <c r="BJ27" i="91"/>
  <c r="BB27" i="91"/>
  <c r="BK52" i="108"/>
  <c r="BC52" i="108"/>
  <c r="BF35" i="105"/>
  <c r="AX35" i="105"/>
  <c r="BA44" i="94"/>
  <c r="BI44" i="94"/>
  <c r="AZ43" i="93"/>
  <c r="BH43" i="93"/>
  <c r="AX40" i="90"/>
  <c r="BF40" i="90"/>
  <c r="BB25" i="92"/>
  <c r="BJ25" i="92"/>
  <c r="BC50" i="107"/>
  <c r="BK50" i="107"/>
  <c r="BC34" i="107"/>
  <c r="BK34" i="107"/>
  <c r="BC35" i="98"/>
  <c r="BK35" i="98"/>
  <c r="BH31" i="104"/>
  <c r="AZ31" i="104"/>
  <c r="AX36" i="90"/>
  <c r="BF36" i="90"/>
  <c r="BI35" i="100"/>
  <c r="BA35" i="100"/>
  <c r="BC33" i="5"/>
  <c r="BK33" i="5"/>
  <c r="BB43" i="91"/>
  <c r="BJ43" i="91"/>
  <c r="BC52" i="88"/>
  <c r="BK52" i="88"/>
  <c r="BC31" i="117"/>
  <c r="BK31" i="117"/>
  <c r="K35" i="98"/>
  <c r="K34" i="98"/>
  <c r="K36" i="98"/>
  <c r="K33" i="98"/>
  <c r="K31" i="98"/>
  <c r="K32" i="98"/>
  <c r="BH23" i="94"/>
  <c r="AZ23" i="94"/>
  <c r="AX42" i="98"/>
  <c r="BF42" i="98"/>
  <c r="BI54" i="108"/>
  <c r="BA54" i="108"/>
  <c r="BA51" i="96"/>
  <c r="BI51" i="96"/>
  <c r="BB43" i="5"/>
  <c r="BJ43" i="5"/>
  <c r="AY23" i="86"/>
  <c r="BG23" i="86"/>
  <c r="G43" i="101"/>
  <c r="G44" i="101"/>
  <c r="G42" i="101"/>
  <c r="G41" i="101"/>
  <c r="G40" i="101"/>
  <c r="G45" i="101"/>
  <c r="BK26" i="105"/>
  <c r="BC26" i="105"/>
  <c r="BJ32" i="92"/>
  <c r="BB32" i="92"/>
  <c r="F23" i="104"/>
  <c r="F22" i="104"/>
  <c r="F25" i="104"/>
  <c r="F27" i="104"/>
  <c r="F26" i="104"/>
  <c r="F24" i="104"/>
  <c r="BA26" i="6"/>
  <c r="BI26" i="6"/>
  <c r="BK34" i="85"/>
  <c r="BC34" i="85"/>
  <c r="BA36" i="108"/>
  <c r="BI36" i="108"/>
  <c r="AX51" i="105"/>
  <c r="BF51" i="105"/>
  <c r="F41" i="93"/>
  <c r="F45" i="93"/>
  <c r="F44" i="93"/>
  <c r="F42" i="93"/>
  <c r="F40" i="93"/>
  <c r="F43" i="93"/>
  <c r="BI32" i="9"/>
  <c r="BA32" i="9"/>
  <c r="BB54" i="102"/>
  <c r="BJ54" i="102"/>
  <c r="BC35" i="97"/>
  <c r="BK35" i="97"/>
  <c r="AZ51" i="93"/>
  <c r="BH51" i="93"/>
  <c r="AY31" i="99"/>
  <c r="BG31" i="99"/>
  <c r="BJ36" i="103"/>
  <c r="BB36" i="103"/>
  <c r="AZ27" i="107"/>
  <c r="BH27" i="107"/>
  <c r="BH40" i="90"/>
  <c r="AZ40" i="90"/>
  <c r="AY24" i="4"/>
  <c r="BG24" i="4"/>
  <c r="BH27" i="108"/>
  <c r="AZ27" i="108"/>
  <c r="BF26" i="88"/>
  <c r="AX26" i="88"/>
  <c r="BG43" i="91"/>
  <c r="AY43" i="91"/>
  <c r="BJ49" i="6"/>
  <c r="BB49" i="6"/>
  <c r="BC41" i="85"/>
  <c r="BK41" i="85"/>
  <c r="BB40" i="95"/>
  <c r="BJ40" i="95"/>
  <c r="BG27" i="90"/>
  <c r="AY27" i="90"/>
  <c r="AZ31" i="85"/>
  <c r="BH31" i="85"/>
  <c r="AY40" i="105"/>
  <c r="BG40" i="105"/>
  <c r="BI51" i="105"/>
  <c r="BA51" i="105"/>
  <c r="BA44" i="8"/>
  <c r="BI44" i="8"/>
  <c r="AX41" i="1"/>
  <c r="BF41" i="1"/>
  <c r="BB35" i="90"/>
  <c r="BJ35" i="90"/>
  <c r="BF22" i="88"/>
  <c r="AX22" i="88"/>
  <c r="BK43" i="4"/>
  <c r="BC43" i="4"/>
  <c r="BC42" i="108"/>
  <c r="BK42" i="108"/>
  <c r="BA49" i="107"/>
  <c r="BI49" i="107"/>
  <c r="BB45" i="105"/>
  <c r="BJ45" i="105"/>
  <c r="AZ40" i="91"/>
  <c r="BH40" i="91"/>
  <c r="G45" i="99"/>
  <c r="G44" i="99"/>
  <c r="G41" i="99"/>
  <c r="G43" i="99"/>
  <c r="G42" i="99"/>
  <c r="G40" i="99"/>
  <c r="BH41" i="94"/>
  <c r="AZ41" i="94"/>
  <c r="AX24" i="1"/>
  <c r="BF24" i="1"/>
  <c r="BH26" i="91"/>
  <c r="AZ26" i="91"/>
  <c r="BF35" i="87"/>
  <c r="AX35" i="87"/>
  <c r="AZ31" i="102"/>
  <c r="BH31" i="102"/>
  <c r="BC35" i="87"/>
  <c r="BK35" i="87"/>
  <c r="AY53" i="7"/>
  <c r="BG53" i="7"/>
  <c r="BB41" i="89"/>
  <c r="BJ41" i="89"/>
  <c r="N54" i="6"/>
  <c r="N53" i="6"/>
  <c r="N50" i="6"/>
  <c r="N49" i="6"/>
  <c r="N52" i="6"/>
  <c r="N51" i="6"/>
  <c r="BK51" i="90"/>
  <c r="BC51" i="90"/>
  <c r="BK24" i="86"/>
  <c r="BC24" i="86"/>
  <c r="BB26" i="93"/>
  <c r="BJ26" i="93"/>
  <c r="BK50" i="87"/>
  <c r="BC50" i="87"/>
  <c r="O35" i="106"/>
  <c r="O32" i="106"/>
  <c r="O36" i="106"/>
  <c r="O33" i="106"/>
  <c r="O34" i="106"/>
  <c r="O31" i="106"/>
  <c r="BI24" i="88"/>
  <c r="BA24" i="88"/>
  <c r="BI44" i="6"/>
  <c r="BA44" i="6"/>
  <c r="BC22" i="95"/>
  <c r="BK22" i="95"/>
  <c r="BJ40" i="99"/>
  <c r="BB40" i="99"/>
  <c r="G31" i="85"/>
  <c r="G35" i="85"/>
  <c r="G32" i="85"/>
  <c r="G34" i="85"/>
  <c r="G33" i="85"/>
  <c r="G36" i="85"/>
  <c r="BB42" i="6"/>
  <c r="BJ42" i="6"/>
  <c r="BA24" i="95"/>
  <c r="BI24" i="95"/>
  <c r="BC53" i="8"/>
  <c r="BK53" i="8"/>
  <c r="BC26" i="103"/>
  <c r="BK26" i="103"/>
  <c r="J32" i="89"/>
  <c r="J33" i="89"/>
  <c r="J35" i="89"/>
  <c r="J34" i="89"/>
  <c r="J31" i="89"/>
  <c r="J36" i="89"/>
  <c r="BK50" i="95"/>
  <c r="BC50" i="95"/>
  <c r="BJ24" i="91"/>
  <c r="BB24" i="91"/>
  <c r="BA33" i="103"/>
  <c r="BI33" i="103"/>
  <c r="BB27" i="98"/>
  <c r="BJ27" i="98"/>
  <c r="BK49" i="108"/>
  <c r="BC49" i="108"/>
  <c r="R45" i="106"/>
  <c r="R41" i="106"/>
  <c r="R43" i="106"/>
  <c r="R44" i="106"/>
  <c r="R40" i="106"/>
  <c r="R42" i="106"/>
  <c r="AX50" i="87"/>
  <c r="BF50" i="87"/>
  <c r="BF32" i="105"/>
  <c r="AX32" i="105"/>
  <c r="BH26" i="102"/>
  <c r="AZ26" i="102"/>
  <c r="BI49" i="104"/>
  <c r="BA49" i="104"/>
  <c r="BJ34" i="6"/>
  <c r="BB34" i="6"/>
  <c r="BI50" i="6"/>
  <c r="BA50" i="6"/>
  <c r="BK24" i="89"/>
  <c r="BC24" i="89"/>
  <c r="BI41" i="94"/>
  <c r="BA41" i="94"/>
  <c r="AY34" i="85"/>
  <c r="BG34" i="85"/>
  <c r="AZ44" i="93"/>
  <c r="BH44" i="93"/>
  <c r="BK27" i="100"/>
  <c r="BC27" i="100"/>
  <c r="BK23" i="94"/>
  <c r="BC23" i="94"/>
  <c r="AZ52" i="90"/>
  <c r="BH52" i="90"/>
  <c r="W33" i="107"/>
  <c r="W31" i="107"/>
  <c r="W32" i="107"/>
  <c r="W35" i="107"/>
  <c r="W36" i="107"/>
  <c r="W34" i="107"/>
  <c r="AY42" i="85"/>
  <c r="BG42" i="85"/>
  <c r="AX44" i="89"/>
  <c r="BF44" i="89"/>
  <c r="AX42" i="90"/>
  <c r="BF42" i="90"/>
  <c r="G26" i="94"/>
  <c r="G27" i="94"/>
  <c r="G23" i="94"/>
  <c r="G24" i="94"/>
  <c r="G25" i="94"/>
  <c r="G22" i="94"/>
  <c r="BB22" i="92"/>
  <c r="BJ22" i="92"/>
  <c r="BC36" i="10"/>
  <c r="BK36" i="10"/>
  <c r="BH51" i="8"/>
  <c r="BC51" i="107"/>
  <c r="BK51" i="107"/>
  <c r="BF31" i="9"/>
  <c r="AX31" i="9"/>
  <c r="BK33" i="101"/>
  <c r="BC33" i="101"/>
  <c r="BG22" i="99"/>
  <c r="AY22" i="99"/>
  <c r="BG34" i="8"/>
  <c r="AY34" i="8"/>
  <c r="R49" i="90"/>
  <c r="R51" i="90"/>
  <c r="R52" i="90"/>
  <c r="R54" i="90"/>
  <c r="R53" i="90"/>
  <c r="R50" i="90"/>
  <c r="BI41" i="100"/>
  <c r="BA41" i="100"/>
  <c r="F26" i="91"/>
  <c r="F24" i="91"/>
  <c r="F25" i="91"/>
  <c r="F23" i="91"/>
  <c r="F27" i="91"/>
  <c r="F22" i="91"/>
  <c r="BC41" i="98"/>
  <c r="BK41" i="98"/>
  <c r="AX32" i="1"/>
  <c r="BF32" i="1"/>
  <c r="AZ23" i="101"/>
  <c r="BH23" i="101"/>
  <c r="V33" i="106"/>
  <c r="V32" i="106"/>
  <c r="V31" i="106"/>
  <c r="V36" i="106"/>
  <c r="V35" i="106"/>
  <c r="V34" i="106"/>
  <c r="G36" i="106"/>
  <c r="G32" i="106"/>
  <c r="G31" i="106"/>
  <c r="G35" i="106"/>
  <c r="G33" i="106"/>
  <c r="G34" i="106"/>
  <c r="BJ36" i="93"/>
  <c r="BB36" i="93"/>
  <c r="G27" i="99"/>
  <c r="G24" i="99"/>
  <c r="G23" i="99"/>
  <c r="G25" i="99"/>
  <c r="G26" i="99"/>
  <c r="G22" i="99"/>
  <c r="BH32" i="104"/>
  <c r="AZ32" i="104"/>
  <c r="AY23" i="85"/>
  <c r="BG23" i="85"/>
  <c r="BG51" i="97"/>
  <c r="AY51" i="97"/>
  <c r="J34" i="93"/>
  <c r="J32" i="93"/>
  <c r="J33" i="93"/>
  <c r="J31" i="93"/>
  <c r="J36" i="93"/>
  <c r="J35" i="93"/>
  <c r="O36" i="6"/>
  <c r="O35" i="6"/>
  <c r="O31" i="6"/>
  <c r="O32" i="6"/>
  <c r="O33" i="6"/>
  <c r="O34" i="6"/>
  <c r="BK44" i="88"/>
  <c r="BC44" i="88"/>
  <c r="AY33" i="104"/>
  <c r="BG33" i="104"/>
  <c r="BC53" i="98"/>
  <c r="BK53" i="98"/>
  <c r="BI51" i="9"/>
  <c r="BA51" i="9"/>
  <c r="AX31" i="6"/>
  <c r="BF31" i="6"/>
  <c r="AY40" i="94"/>
  <c r="BG40" i="94"/>
  <c r="AY24" i="8"/>
  <c r="BG24" i="8"/>
  <c r="BF35" i="90"/>
  <c r="AX35" i="90"/>
  <c r="BJ33" i="102"/>
  <c r="BB33" i="102"/>
  <c r="AY50" i="9"/>
  <c r="BG50" i="9"/>
  <c r="AY54" i="107"/>
  <c r="BG54" i="107"/>
  <c r="BA33" i="100"/>
  <c r="BI33" i="100"/>
  <c r="BC52" i="94"/>
  <c r="BK52" i="94"/>
  <c r="AX43" i="103"/>
  <c r="BF43" i="103"/>
  <c r="BK32" i="5"/>
  <c r="BC32" i="5"/>
  <c r="BC26" i="7"/>
  <c r="BK26" i="7"/>
  <c r="BH26" i="100"/>
  <c r="AZ26" i="100"/>
  <c r="BB45" i="10"/>
  <c r="BJ45" i="10"/>
  <c r="BK25" i="87"/>
  <c r="BC25" i="87"/>
  <c r="BB25" i="89"/>
  <c r="BJ25" i="89"/>
  <c r="R35" i="106"/>
  <c r="R36" i="106"/>
  <c r="R33" i="106"/>
  <c r="R31" i="106"/>
  <c r="R32" i="106"/>
  <c r="R34" i="106"/>
  <c r="BA49" i="5"/>
  <c r="BI49" i="5"/>
  <c r="BI36" i="85"/>
  <c r="BA36" i="85"/>
  <c r="BB50" i="87"/>
  <c r="BJ50" i="87"/>
  <c r="BF53" i="88"/>
  <c r="AX53" i="88"/>
  <c r="BH32" i="91"/>
  <c r="AZ32" i="91"/>
  <c r="J42" i="5"/>
  <c r="J41" i="5"/>
  <c r="J45" i="5"/>
  <c r="J40" i="5"/>
  <c r="J44" i="5"/>
  <c r="J43" i="5"/>
  <c r="BG52" i="103"/>
  <c r="AY52" i="103"/>
  <c r="BJ24" i="88"/>
  <c r="BB24" i="88"/>
  <c r="BC44" i="97"/>
  <c r="BK44" i="97"/>
  <c r="BK33" i="100"/>
  <c r="BC33" i="100"/>
  <c r="BB49" i="90"/>
  <c r="BJ49" i="90"/>
  <c r="BB44" i="91"/>
  <c r="BJ44" i="91"/>
  <c r="BK49" i="88"/>
  <c r="BC49" i="88"/>
  <c r="BB51" i="93"/>
  <c r="BJ51" i="93"/>
  <c r="S25" i="91"/>
  <c r="S27" i="91"/>
  <c r="S22" i="91"/>
  <c r="S24" i="91"/>
  <c r="S23" i="91"/>
  <c r="S26" i="91"/>
  <c r="BH52" i="107"/>
  <c r="AZ52" i="107"/>
  <c r="O50" i="99"/>
  <c r="O49" i="99"/>
  <c r="O54" i="99"/>
  <c r="O52" i="99"/>
  <c r="O53" i="99"/>
  <c r="O51" i="99"/>
  <c r="AY23" i="7"/>
  <c r="BG23" i="7"/>
  <c r="BJ27" i="90"/>
  <c r="BB27" i="90"/>
  <c r="BK44" i="92"/>
  <c r="BC44" i="92"/>
  <c r="J32" i="102"/>
  <c r="J34" i="102"/>
  <c r="J35" i="102"/>
  <c r="J33" i="102"/>
  <c r="J31" i="102"/>
  <c r="J36" i="102"/>
  <c r="BI50" i="95"/>
  <c r="BA50" i="95"/>
  <c r="BK42" i="5"/>
  <c r="BC42" i="5"/>
  <c r="BH50" i="117"/>
  <c r="AZ50" i="117"/>
  <c r="BC25" i="91"/>
  <c r="BK25" i="91"/>
  <c r="G52" i="102"/>
  <c r="G51" i="102"/>
  <c r="G54" i="102"/>
  <c r="G49" i="102"/>
  <c r="G50" i="102"/>
  <c r="G53" i="102"/>
  <c r="BI44" i="5"/>
  <c r="BA44" i="5"/>
  <c r="BJ52" i="5"/>
  <c r="BB52" i="5"/>
  <c r="BJ25" i="108"/>
  <c r="BB25" i="108"/>
  <c r="BJ33" i="89"/>
  <c r="BB33" i="89"/>
  <c r="AX34" i="88"/>
  <c r="BF34" i="88"/>
  <c r="AX45" i="9"/>
  <c r="BF45" i="9"/>
  <c r="S24" i="102"/>
  <c r="S25" i="102"/>
  <c r="S27" i="102"/>
  <c r="S22" i="102"/>
  <c r="S23" i="102"/>
  <c r="S26" i="102"/>
  <c r="G23" i="101"/>
  <c r="G27" i="101"/>
  <c r="G25" i="101"/>
  <c r="G22" i="101"/>
  <c r="G26" i="101"/>
  <c r="G24" i="101"/>
  <c r="BI22" i="88"/>
  <c r="BA22" i="88"/>
  <c r="BK25" i="95"/>
  <c r="BC25" i="95"/>
  <c r="BK24" i="98"/>
  <c r="BC24" i="98"/>
  <c r="BI51" i="104"/>
  <c r="BA51" i="104"/>
  <c r="BI40" i="94"/>
  <c r="BA40" i="94"/>
  <c r="AZ45" i="93"/>
  <c r="BH45" i="93"/>
  <c r="BG40" i="85"/>
  <c r="AY40" i="85"/>
  <c r="BI45" i="96"/>
  <c r="BA45" i="96"/>
  <c r="BC52" i="107"/>
  <c r="BK52" i="107"/>
  <c r="AY23" i="99"/>
  <c r="BG23" i="99"/>
  <c r="J34" i="96"/>
  <c r="J33" i="96"/>
  <c r="J32" i="96"/>
  <c r="J36" i="96"/>
  <c r="J35" i="96"/>
  <c r="J31" i="96"/>
  <c r="BC35" i="107"/>
  <c r="BK35" i="107"/>
  <c r="BC50" i="105"/>
  <c r="BK50" i="105"/>
  <c r="BK31" i="98"/>
  <c r="BC31" i="98"/>
  <c r="AY53" i="97"/>
  <c r="BG53" i="97"/>
  <c r="K25" i="87"/>
  <c r="K23" i="87"/>
  <c r="K27" i="87"/>
  <c r="K26" i="87"/>
  <c r="K24" i="87"/>
  <c r="K22" i="87"/>
  <c r="BA22" i="104"/>
  <c r="BI22" i="104"/>
  <c r="BA49" i="9"/>
  <c r="BI49" i="9"/>
  <c r="AZ26" i="10"/>
  <c r="BH26" i="10"/>
  <c r="N33" i="105"/>
  <c r="N32" i="105"/>
  <c r="N31" i="105"/>
  <c r="N36" i="105"/>
  <c r="N35" i="105"/>
  <c r="N34" i="105"/>
  <c r="BJ32" i="102"/>
  <c r="BB32" i="102"/>
  <c r="BC23" i="87"/>
  <c r="BK23" i="87"/>
  <c r="BA22" i="8"/>
  <c r="BI22" i="8"/>
  <c r="BB51" i="87"/>
  <c r="BJ51" i="87"/>
  <c r="F33" i="7"/>
  <c r="F32" i="7"/>
  <c r="F34" i="7"/>
  <c r="F36" i="7"/>
  <c r="F35" i="7"/>
  <c r="F31" i="7"/>
  <c r="BH53" i="107"/>
  <c r="AZ53" i="107"/>
  <c r="AY53" i="86"/>
  <c r="BG53" i="86"/>
  <c r="S26" i="99"/>
  <c r="S27" i="99"/>
  <c r="S23" i="99"/>
  <c r="S22" i="99"/>
  <c r="S25" i="99"/>
  <c r="S24" i="99"/>
  <c r="BC23" i="6"/>
  <c r="BK23" i="6"/>
  <c r="BH54" i="102"/>
  <c r="AZ54" i="102"/>
  <c r="BH33" i="90"/>
  <c r="AZ33" i="90"/>
  <c r="AX25" i="103"/>
  <c r="BF25" i="103"/>
  <c r="BH33" i="100"/>
  <c r="AZ33" i="100"/>
  <c r="AZ51" i="88"/>
  <c r="BH51" i="88"/>
  <c r="AZ54" i="101"/>
  <c r="BH54" i="101"/>
  <c r="BK35" i="89"/>
  <c r="BC35" i="89"/>
  <c r="BB33" i="92"/>
  <c r="BJ33" i="92"/>
  <c r="F44" i="85"/>
  <c r="F45" i="85"/>
  <c r="F43" i="85"/>
  <c r="F40" i="85"/>
  <c r="F42" i="85"/>
  <c r="F41" i="85"/>
  <c r="F26" i="86"/>
  <c r="F27" i="86"/>
  <c r="F22" i="86"/>
  <c r="F25" i="86"/>
  <c r="F23" i="86"/>
  <c r="F24" i="86"/>
  <c r="BA49" i="117"/>
  <c r="BI49" i="117"/>
  <c r="BI43" i="104"/>
  <c r="BA43" i="104"/>
  <c r="BC31" i="85"/>
  <c r="BK31" i="85"/>
  <c r="O32" i="4"/>
  <c r="O36" i="4"/>
  <c r="O34" i="4"/>
  <c r="O31" i="4"/>
  <c r="O35" i="4"/>
  <c r="O33" i="4"/>
  <c r="BA53" i="94"/>
  <c r="BI53" i="94"/>
  <c r="BJ43" i="87"/>
  <c r="BB43" i="87"/>
  <c r="BF27" i="6"/>
  <c r="AX27" i="6"/>
  <c r="G54" i="91"/>
  <c r="G51" i="91"/>
  <c r="G50" i="91"/>
  <c r="G52" i="91"/>
  <c r="G53" i="91"/>
  <c r="G49" i="91"/>
  <c r="BA26" i="105"/>
  <c r="BI26" i="105"/>
  <c r="AY31" i="94"/>
  <c r="BG31" i="94"/>
  <c r="BA26" i="96"/>
  <c r="BI26" i="96"/>
  <c r="BC51" i="89"/>
  <c r="BK51" i="89"/>
  <c r="G52" i="85"/>
  <c r="G51" i="85"/>
  <c r="G50" i="85"/>
  <c r="G53" i="85"/>
  <c r="G54" i="85"/>
  <c r="G49" i="85"/>
  <c r="F44" i="86"/>
  <c r="F43" i="86"/>
  <c r="F42" i="86"/>
  <c r="F45" i="86"/>
  <c r="F40" i="86"/>
  <c r="F41" i="86"/>
  <c r="AY42" i="103"/>
  <c r="BG42" i="103"/>
  <c r="G52" i="5"/>
  <c r="G50" i="5"/>
  <c r="G51" i="5"/>
  <c r="G53" i="5"/>
  <c r="G49" i="5"/>
  <c r="G54" i="5"/>
  <c r="BI34" i="88"/>
  <c r="BA34" i="88"/>
  <c r="BJ52" i="99"/>
  <c r="BB52" i="99"/>
  <c r="R53" i="99"/>
  <c r="R49" i="99"/>
  <c r="R52" i="99"/>
  <c r="R54" i="99"/>
  <c r="R50" i="99"/>
  <c r="R51" i="99"/>
  <c r="BC35" i="90"/>
  <c r="BK35" i="90"/>
  <c r="BK49" i="96"/>
  <c r="BC49" i="96"/>
  <c r="AZ35" i="97"/>
  <c r="BH35" i="97"/>
  <c r="BJ52" i="91"/>
  <c r="BB52" i="91"/>
  <c r="BC26" i="99"/>
  <c r="BK26" i="99"/>
  <c r="BF22" i="9"/>
  <c r="AX22" i="9"/>
  <c r="BH44" i="8"/>
  <c r="AZ44" i="8"/>
  <c r="BK53" i="10"/>
  <c r="BC53" i="10"/>
  <c r="BB32" i="4"/>
  <c r="BJ32" i="4"/>
  <c r="G53" i="106"/>
  <c r="G51" i="106"/>
  <c r="G49" i="106"/>
  <c r="G54" i="106"/>
  <c r="G50" i="106"/>
  <c r="G52" i="106"/>
  <c r="N24" i="5"/>
  <c r="N23" i="5"/>
  <c r="N26" i="5"/>
  <c r="N27" i="5"/>
  <c r="N25" i="5"/>
  <c r="N22" i="5"/>
  <c r="K50" i="117"/>
  <c r="K53" i="117"/>
  <c r="K49" i="117"/>
  <c r="K51" i="117"/>
  <c r="K54" i="117"/>
  <c r="K52" i="117"/>
  <c r="BB43" i="99"/>
  <c r="BJ43" i="99"/>
  <c r="AZ53" i="97"/>
  <c r="BH53" i="97"/>
  <c r="AZ27" i="102"/>
  <c r="BH27" i="102"/>
  <c r="BJ36" i="6"/>
  <c r="BB36" i="6"/>
  <c r="BI42" i="94"/>
  <c r="BA42" i="94"/>
  <c r="BG35" i="85"/>
  <c r="AY35" i="85"/>
  <c r="BG45" i="85"/>
  <c r="AY45" i="85"/>
  <c r="AZ50" i="8"/>
  <c r="BH50" i="8"/>
  <c r="S27" i="87"/>
  <c r="S24" i="87"/>
  <c r="S26" i="87"/>
  <c r="S22" i="87"/>
  <c r="S23" i="87"/>
  <c r="S25" i="87"/>
  <c r="BK54" i="105"/>
  <c r="BC54" i="105"/>
  <c r="BB33" i="93"/>
  <c r="BJ33" i="93"/>
  <c r="AY32" i="9"/>
  <c r="BG32" i="9"/>
  <c r="BA25" i="104"/>
  <c r="BI25" i="104"/>
  <c r="N24" i="9"/>
  <c r="N22" i="9"/>
  <c r="N27" i="9"/>
  <c r="N23" i="9"/>
  <c r="N26" i="9"/>
  <c r="N25" i="9"/>
  <c r="AX32" i="6"/>
  <c r="BF32" i="6"/>
  <c r="BH43" i="97"/>
  <c r="AZ43" i="97"/>
  <c r="G23" i="85"/>
  <c r="G22" i="85"/>
  <c r="G27" i="85"/>
  <c r="G26" i="85"/>
  <c r="G24" i="85"/>
  <c r="G25" i="85"/>
  <c r="BA34" i="100"/>
  <c r="BI34" i="100"/>
  <c r="BJ42" i="10"/>
  <c r="BB42" i="10"/>
  <c r="BJ23" i="89"/>
  <c r="BB23" i="89"/>
  <c r="G33" i="7"/>
  <c r="G36" i="7"/>
  <c r="G35" i="7"/>
  <c r="G32" i="7"/>
  <c r="G34" i="7"/>
  <c r="G31" i="7"/>
  <c r="AZ54" i="107"/>
  <c r="BH54" i="107"/>
  <c r="BG54" i="86"/>
  <c r="AY54" i="86"/>
  <c r="BJ33" i="10"/>
  <c r="BB33" i="10"/>
  <c r="AZ33" i="8"/>
  <c r="BH33" i="8"/>
  <c r="BB50" i="86"/>
  <c r="BJ50" i="86"/>
  <c r="BG45" i="90"/>
  <c r="AY45" i="90"/>
  <c r="BK26" i="106"/>
  <c r="BC26" i="106"/>
  <c r="BF44" i="87"/>
  <c r="AX44" i="87"/>
  <c r="BC34" i="89"/>
  <c r="BK34" i="89"/>
  <c r="BB31" i="92"/>
  <c r="BJ31" i="92"/>
  <c r="G43" i="85"/>
  <c r="G42" i="85"/>
  <c r="G44" i="85"/>
  <c r="G41" i="85"/>
  <c r="G45" i="85"/>
  <c r="G40" i="85"/>
  <c r="G27" i="86"/>
  <c r="G26" i="86"/>
  <c r="G23" i="86"/>
  <c r="G24" i="86"/>
  <c r="G22" i="86"/>
  <c r="G25" i="86"/>
  <c r="J43" i="95"/>
  <c r="J40" i="95"/>
  <c r="J42" i="95"/>
  <c r="J41" i="95"/>
  <c r="J44" i="95"/>
  <c r="J45" i="95"/>
  <c r="BC53" i="99"/>
  <c r="BK53" i="99"/>
  <c r="AY44" i="92"/>
  <c r="BG44" i="92"/>
  <c r="BG41" i="7"/>
  <c r="AY41" i="7"/>
  <c r="BK24" i="9"/>
  <c r="BC24" i="9"/>
  <c r="BK44" i="108"/>
  <c r="BC44" i="108"/>
  <c r="S44" i="90"/>
  <c r="S40" i="90"/>
  <c r="S45" i="90"/>
  <c r="S42" i="90"/>
  <c r="S41" i="90"/>
  <c r="S43" i="90"/>
  <c r="BB42" i="86"/>
  <c r="BJ42" i="86"/>
  <c r="BH44" i="91"/>
  <c r="AZ44" i="91"/>
  <c r="F53" i="106"/>
  <c r="F52" i="106"/>
  <c r="F49" i="106"/>
  <c r="F54" i="106"/>
  <c r="F50" i="106"/>
  <c r="F51" i="106"/>
  <c r="AZ40" i="94"/>
  <c r="BH40" i="94"/>
  <c r="BF22" i="1"/>
  <c r="AX22" i="1"/>
  <c r="AX34" i="87"/>
  <c r="BF34" i="87"/>
  <c r="AZ36" i="102"/>
  <c r="BH36" i="102"/>
  <c r="BK31" i="87"/>
  <c r="BC31" i="87"/>
  <c r="BA53" i="8"/>
  <c r="BI53" i="8"/>
  <c r="BJ43" i="88"/>
  <c r="BB43" i="88"/>
  <c r="AZ34" i="96"/>
  <c r="BH34" i="96"/>
  <c r="O25" i="5"/>
  <c r="O23" i="5"/>
  <c r="O27" i="5"/>
  <c r="O22" i="5"/>
  <c r="O26" i="5"/>
  <c r="O24" i="5"/>
  <c r="N49" i="89"/>
  <c r="N54" i="89"/>
  <c r="N51" i="89"/>
  <c r="N53" i="89"/>
  <c r="N52" i="89"/>
  <c r="N50" i="89"/>
  <c r="BC27" i="86"/>
  <c r="BK27" i="86"/>
  <c r="BA24" i="94"/>
  <c r="BI24" i="94"/>
  <c r="BC49" i="87"/>
  <c r="BK49" i="87"/>
  <c r="BJ50" i="117"/>
  <c r="BB50" i="117"/>
  <c r="BA23" i="88"/>
  <c r="BI23" i="88"/>
  <c r="BA40" i="6"/>
  <c r="BI40" i="6"/>
  <c r="BK23" i="95"/>
  <c r="BC23" i="95"/>
  <c r="BJ41" i="99"/>
  <c r="BB41" i="99"/>
  <c r="BK23" i="5"/>
  <c r="BC23" i="5"/>
  <c r="BC42" i="107"/>
  <c r="BK42" i="107"/>
  <c r="BB44" i="6"/>
  <c r="BJ44" i="6"/>
  <c r="BC52" i="8"/>
  <c r="BK52" i="8"/>
  <c r="BC22" i="98"/>
  <c r="BK22" i="98"/>
  <c r="BH49" i="97"/>
  <c r="AZ49" i="97"/>
  <c r="BI44" i="9"/>
  <c r="BA44" i="9"/>
  <c r="BK51" i="95"/>
  <c r="BC51" i="95"/>
  <c r="BA31" i="103"/>
  <c r="BI31" i="103"/>
  <c r="BK50" i="108"/>
  <c r="BC50" i="108"/>
  <c r="BC35" i="86"/>
  <c r="BK35" i="86"/>
  <c r="AX51" i="87"/>
  <c r="BF51" i="87"/>
  <c r="AZ22" i="102"/>
  <c r="BH22" i="102"/>
  <c r="BA53" i="104"/>
  <c r="BI53" i="104"/>
  <c r="BK43" i="94"/>
  <c r="BC43" i="94"/>
  <c r="BK22" i="89"/>
  <c r="BC22" i="89"/>
  <c r="BH31" i="103"/>
  <c r="AZ31" i="103"/>
  <c r="BH40" i="93"/>
  <c r="AZ40" i="93"/>
  <c r="BC25" i="100"/>
  <c r="BK25" i="100"/>
  <c r="BK27" i="94"/>
  <c r="BC27" i="94"/>
  <c r="BG49" i="4"/>
  <c r="AY49" i="4"/>
  <c r="BG41" i="85"/>
  <c r="AY41" i="85"/>
  <c r="G34" i="104"/>
  <c r="G35" i="104"/>
  <c r="G31" i="104"/>
  <c r="G32" i="104"/>
  <c r="G36" i="104"/>
  <c r="G33" i="104"/>
  <c r="BF40" i="89"/>
  <c r="AX40" i="89"/>
  <c r="BA40" i="96"/>
  <c r="BI40" i="96"/>
  <c r="BJ40" i="103"/>
  <c r="BB40" i="103"/>
  <c r="BK32" i="10"/>
  <c r="BC32" i="10"/>
  <c r="BH49" i="8"/>
  <c r="AZ49" i="8"/>
  <c r="BC49" i="107"/>
  <c r="BK49" i="107"/>
  <c r="BF34" i="9"/>
  <c r="AX34" i="9"/>
  <c r="BK35" i="101"/>
  <c r="BC35" i="101"/>
  <c r="BB49" i="7"/>
  <c r="BJ49" i="7"/>
  <c r="AY36" i="8"/>
  <c r="BG36" i="8"/>
  <c r="BA44" i="100"/>
  <c r="BI44" i="100"/>
  <c r="BC40" i="98"/>
  <c r="BK40" i="98"/>
  <c r="BC32" i="107"/>
  <c r="BK32" i="107"/>
  <c r="AX34" i="1"/>
  <c r="BF34" i="1"/>
  <c r="R25" i="87"/>
  <c r="R22" i="87"/>
  <c r="R24" i="87"/>
  <c r="R26" i="87"/>
  <c r="R27" i="87"/>
  <c r="R23" i="87"/>
  <c r="G45" i="8"/>
  <c r="G40" i="8"/>
  <c r="G43" i="8"/>
  <c r="G42" i="8"/>
  <c r="G44" i="8"/>
  <c r="G41" i="8"/>
  <c r="J33" i="108"/>
  <c r="J35" i="108"/>
  <c r="J32" i="108"/>
  <c r="J31" i="108"/>
  <c r="J36" i="108"/>
  <c r="J34" i="108"/>
  <c r="BK49" i="105"/>
  <c r="BC49" i="105"/>
  <c r="BJ32" i="93"/>
  <c r="BB32" i="93"/>
  <c r="BK34" i="98"/>
  <c r="BC34" i="98"/>
  <c r="BG26" i="105"/>
  <c r="AY26" i="105"/>
  <c r="AY31" i="9"/>
  <c r="BG31" i="9"/>
  <c r="BB36" i="98"/>
  <c r="BJ36" i="98"/>
  <c r="BH35" i="104"/>
  <c r="AZ35" i="104"/>
  <c r="BC43" i="101"/>
  <c r="BK43" i="101"/>
  <c r="BF51" i="89"/>
  <c r="AX51" i="89"/>
  <c r="AY40" i="88"/>
  <c r="BG40" i="88"/>
  <c r="BA26" i="104"/>
  <c r="BI26" i="104"/>
  <c r="N35" i="89"/>
  <c r="N33" i="89"/>
  <c r="N36" i="89"/>
  <c r="N34" i="89"/>
  <c r="N31" i="89"/>
  <c r="N32" i="89"/>
  <c r="O23" i="9"/>
  <c r="O27" i="9"/>
  <c r="O22" i="9"/>
  <c r="O26" i="9"/>
  <c r="O25" i="9"/>
  <c r="O24" i="9"/>
  <c r="BA52" i="9"/>
  <c r="BI52" i="9"/>
  <c r="BA23" i="117"/>
  <c r="BI23" i="117"/>
  <c r="BF35" i="6"/>
  <c r="AX35" i="6"/>
  <c r="BH27" i="10"/>
  <c r="AZ27" i="10"/>
  <c r="AY45" i="94"/>
  <c r="BG45" i="94"/>
  <c r="BG26" i="8"/>
  <c r="AY26" i="8"/>
  <c r="AZ44" i="97"/>
  <c r="BH44" i="97"/>
  <c r="AY51" i="9"/>
  <c r="BG51" i="9"/>
  <c r="BG51" i="107"/>
  <c r="AY51" i="107"/>
  <c r="BI32" i="100"/>
  <c r="BA32" i="100"/>
  <c r="BA36" i="104"/>
  <c r="BI36" i="104"/>
  <c r="BC54" i="94"/>
  <c r="BK54" i="94"/>
  <c r="BK36" i="5"/>
  <c r="BC36" i="5"/>
  <c r="BC23" i="7"/>
  <c r="BK23" i="7"/>
  <c r="AZ24" i="100"/>
  <c r="BH24" i="100"/>
  <c r="BB41" i="10"/>
  <c r="BJ41" i="10"/>
  <c r="BK22" i="87"/>
  <c r="BC22" i="87"/>
  <c r="BB26" i="89"/>
  <c r="BJ26" i="89"/>
  <c r="BA25" i="8"/>
  <c r="BI25" i="8"/>
  <c r="BI31" i="6"/>
  <c r="BA31" i="6"/>
  <c r="BA52" i="5"/>
  <c r="BI52" i="5"/>
  <c r="BJ49" i="87"/>
  <c r="BB49" i="87"/>
  <c r="O24" i="86"/>
  <c r="O22" i="86"/>
  <c r="O27" i="86"/>
  <c r="O23" i="86"/>
  <c r="O25" i="86"/>
  <c r="O26" i="86"/>
  <c r="AZ33" i="91"/>
  <c r="BH33" i="91"/>
  <c r="BG49" i="103"/>
  <c r="AY49" i="103"/>
  <c r="BK41" i="97"/>
  <c r="BC41" i="97"/>
  <c r="J50" i="10"/>
  <c r="J51" i="10"/>
  <c r="J49" i="10"/>
  <c r="J52" i="10"/>
  <c r="J54" i="10"/>
  <c r="J53" i="10"/>
  <c r="BJ42" i="91"/>
  <c r="BB42" i="91"/>
  <c r="AZ44" i="107"/>
  <c r="BH44" i="107"/>
  <c r="BB52" i="93"/>
  <c r="BJ52" i="93"/>
  <c r="BF23" i="98"/>
  <c r="AX23" i="98"/>
  <c r="BH51" i="107"/>
  <c r="AZ51" i="107"/>
  <c r="AY51" i="86"/>
  <c r="BG51" i="86"/>
  <c r="BC51" i="100"/>
  <c r="BK51" i="100"/>
  <c r="F31" i="117"/>
  <c r="F33" i="117"/>
  <c r="F36" i="117"/>
  <c r="F35" i="117"/>
  <c r="F32" i="117"/>
  <c r="F34" i="117"/>
  <c r="BC32" i="92"/>
  <c r="BK32" i="92"/>
  <c r="BB31" i="10"/>
  <c r="BJ31" i="10"/>
  <c r="BJ33" i="95"/>
  <c r="BB33" i="95"/>
  <c r="BA42" i="86"/>
  <c r="BI42" i="86"/>
  <c r="BH53" i="96"/>
  <c r="AZ53" i="96"/>
  <c r="O24" i="4"/>
  <c r="O26" i="4"/>
  <c r="O22" i="4"/>
  <c r="O23" i="4"/>
  <c r="O27" i="4"/>
  <c r="O25" i="4"/>
  <c r="BH51" i="102"/>
  <c r="AZ51" i="102"/>
  <c r="BH36" i="8"/>
  <c r="AZ36" i="8"/>
  <c r="AZ36" i="90"/>
  <c r="BH36" i="90"/>
  <c r="AZ27" i="94"/>
  <c r="BH27" i="94"/>
  <c r="BA51" i="88"/>
  <c r="BI51" i="88"/>
  <c r="AZ22" i="96"/>
  <c r="BH22" i="96"/>
  <c r="BB33" i="96"/>
  <c r="BJ33" i="96"/>
  <c r="AX27" i="103"/>
  <c r="BF27" i="103"/>
  <c r="BB49" i="86"/>
  <c r="BJ49" i="86"/>
  <c r="BA49" i="108"/>
  <c r="BI49" i="108"/>
  <c r="J52" i="101"/>
  <c r="J50" i="101"/>
  <c r="J49" i="101"/>
  <c r="J54" i="101"/>
  <c r="J51" i="101"/>
  <c r="J53" i="101"/>
  <c r="BA49" i="96"/>
  <c r="BI49" i="96"/>
  <c r="BF36" i="89"/>
  <c r="AX36" i="89"/>
  <c r="BC54" i="5"/>
  <c r="BK54" i="5"/>
  <c r="BG42" i="90"/>
  <c r="AY42" i="90"/>
  <c r="BI42" i="103"/>
  <c r="BA42" i="103"/>
  <c r="BJ36" i="88"/>
  <c r="BB36" i="88"/>
  <c r="BC24" i="106"/>
  <c r="BK24" i="106"/>
  <c r="AY27" i="86"/>
  <c r="BG27" i="86"/>
  <c r="BF41" i="87"/>
  <c r="AX41" i="87"/>
  <c r="BJ41" i="96"/>
  <c r="BB41" i="96"/>
  <c r="G33" i="92"/>
  <c r="G35" i="92"/>
  <c r="G34" i="92"/>
  <c r="G32" i="92"/>
  <c r="G31" i="92"/>
  <c r="G36" i="92"/>
  <c r="BB35" i="87"/>
  <c r="BJ35" i="87"/>
  <c r="BK32" i="89"/>
  <c r="BC32" i="89"/>
  <c r="BH22" i="88"/>
  <c r="AZ22" i="88"/>
  <c r="BB45" i="108"/>
  <c r="BJ45" i="108"/>
  <c r="BG51" i="92"/>
  <c r="AY51" i="92"/>
  <c r="BI26" i="100"/>
  <c r="BA26" i="100"/>
  <c r="BA32" i="8"/>
  <c r="BI32" i="8"/>
  <c r="BB53" i="98"/>
  <c r="BJ53" i="98"/>
  <c r="BA26" i="9"/>
  <c r="BI26" i="9"/>
  <c r="BG32" i="103"/>
  <c r="AY32" i="103"/>
  <c r="BI43" i="95"/>
  <c r="BA43" i="95"/>
  <c r="BC54" i="103"/>
  <c r="BK54" i="103"/>
  <c r="AY40" i="4"/>
  <c r="BG40" i="4"/>
  <c r="BJ36" i="91"/>
  <c r="BB36" i="91"/>
  <c r="BA41" i="105"/>
  <c r="BI41" i="105"/>
  <c r="BH52" i="10"/>
  <c r="AZ52" i="10"/>
  <c r="G35" i="100"/>
  <c r="G31" i="100"/>
  <c r="G34" i="100"/>
  <c r="G36" i="100"/>
  <c r="G33" i="100"/>
  <c r="G32" i="100"/>
  <c r="AZ40" i="103"/>
  <c r="BH40" i="103"/>
  <c r="K50" i="95"/>
  <c r="K52" i="95"/>
  <c r="K49" i="95"/>
  <c r="K51" i="95"/>
  <c r="K54" i="95"/>
  <c r="K53" i="95"/>
  <c r="BJ49" i="108"/>
  <c r="BB49" i="108"/>
  <c r="BK43" i="106"/>
  <c r="BC43" i="106"/>
  <c r="F22" i="7"/>
  <c r="F23" i="7"/>
  <c r="F26" i="7"/>
  <c r="F25" i="7"/>
  <c r="F24" i="7"/>
  <c r="F27" i="7"/>
  <c r="BC36" i="99"/>
  <c r="BK36" i="99"/>
  <c r="BB25" i="87"/>
  <c r="BJ25" i="87"/>
  <c r="BH41" i="108"/>
  <c r="AZ41" i="108"/>
  <c r="BA34" i="107"/>
  <c r="BI34" i="107"/>
  <c r="BI54" i="85"/>
  <c r="BA54" i="85"/>
  <c r="G41" i="100"/>
  <c r="G43" i="100"/>
  <c r="G44" i="100"/>
  <c r="G42" i="100"/>
  <c r="G40" i="100"/>
  <c r="G45" i="100"/>
  <c r="BK42" i="99"/>
  <c r="BC42" i="99"/>
  <c r="G52" i="100"/>
  <c r="G50" i="100"/>
  <c r="G51" i="100"/>
  <c r="G53" i="100"/>
  <c r="G49" i="100"/>
  <c r="G54" i="100"/>
  <c r="G53" i="99"/>
  <c r="G51" i="99"/>
  <c r="G49" i="99"/>
  <c r="G52" i="99"/>
  <c r="G50" i="99"/>
  <c r="G54" i="99"/>
  <c r="BJ31" i="4"/>
  <c r="BB31" i="4"/>
  <c r="BB41" i="105"/>
  <c r="BJ41" i="105"/>
  <c r="R40" i="101"/>
  <c r="R42" i="101"/>
  <c r="R43" i="101"/>
  <c r="R44" i="101"/>
  <c r="R41" i="101"/>
  <c r="R45" i="101"/>
  <c r="AZ45" i="91"/>
  <c r="BH45" i="91"/>
  <c r="BI54" i="8"/>
  <c r="BA54" i="8"/>
  <c r="BJ44" i="88"/>
  <c r="BB44" i="88"/>
  <c r="BC23" i="86"/>
  <c r="BK23" i="86"/>
  <c r="BC51" i="87"/>
  <c r="BK51" i="87"/>
  <c r="BJ42" i="99"/>
  <c r="BB42" i="99"/>
  <c r="AZ54" i="97"/>
  <c r="BH54" i="97"/>
  <c r="BJ22" i="91"/>
  <c r="BB22" i="91"/>
  <c r="BK53" i="108"/>
  <c r="BC53" i="108"/>
  <c r="BF33" i="105"/>
  <c r="AX33" i="105"/>
  <c r="BC42" i="94"/>
  <c r="BK42" i="94"/>
  <c r="BC23" i="89"/>
  <c r="BK23" i="89"/>
  <c r="J27" i="10"/>
  <c r="J26" i="10"/>
  <c r="J22" i="10"/>
  <c r="J23" i="10"/>
  <c r="J25" i="10"/>
  <c r="J24" i="10"/>
  <c r="BH36" i="103"/>
  <c r="AZ36" i="103"/>
  <c r="BJ44" i="103"/>
  <c r="BB44" i="103"/>
  <c r="W31" i="104"/>
  <c r="W33" i="104"/>
  <c r="W36" i="104"/>
  <c r="W34" i="104"/>
  <c r="W32" i="104"/>
  <c r="W35" i="104"/>
  <c r="BC42" i="98"/>
  <c r="BK42" i="98"/>
  <c r="BH27" i="101"/>
  <c r="AZ27" i="101"/>
  <c r="AY23" i="105"/>
  <c r="BG23" i="105"/>
  <c r="BB34" i="98"/>
  <c r="BJ34" i="98"/>
  <c r="BK40" i="101"/>
  <c r="BC40" i="101"/>
  <c r="BF50" i="89"/>
  <c r="AX50" i="89"/>
  <c r="G32" i="101"/>
  <c r="G36" i="101"/>
  <c r="G34" i="101"/>
  <c r="G33" i="101"/>
  <c r="G35" i="101"/>
  <c r="G31" i="101"/>
  <c r="AY35" i="104"/>
  <c r="BG35" i="104"/>
  <c r="BK50" i="98"/>
  <c r="BC50" i="98"/>
  <c r="AY22" i="8"/>
  <c r="BG22" i="8"/>
  <c r="BA33" i="104"/>
  <c r="BI33" i="104"/>
  <c r="BH23" i="100"/>
  <c r="AZ23" i="100"/>
  <c r="BA33" i="85"/>
  <c r="BI33" i="85"/>
  <c r="BH36" i="91"/>
  <c r="AZ36" i="91"/>
  <c r="BB27" i="88"/>
  <c r="BJ27" i="88"/>
  <c r="BC43" i="97"/>
  <c r="BK43" i="97"/>
  <c r="BJ40" i="91"/>
  <c r="BB40" i="91"/>
  <c r="AX27" i="98"/>
  <c r="BF27" i="98"/>
  <c r="J36" i="98"/>
  <c r="J32" i="98"/>
  <c r="J34" i="98"/>
  <c r="J31" i="98"/>
  <c r="J33" i="98"/>
  <c r="J35" i="98"/>
  <c r="BI44" i="86"/>
  <c r="BA44" i="86"/>
  <c r="BH32" i="8"/>
  <c r="AZ32" i="8"/>
  <c r="BF43" i="98"/>
  <c r="AX43" i="98"/>
  <c r="BA51" i="108"/>
  <c r="BI51" i="108"/>
  <c r="BI54" i="96"/>
  <c r="BA54" i="96"/>
  <c r="BC49" i="5"/>
  <c r="BK49" i="5"/>
  <c r="BB35" i="88"/>
  <c r="BJ35" i="88"/>
  <c r="BC41" i="93"/>
  <c r="BK41" i="93"/>
  <c r="N42" i="89"/>
  <c r="N40" i="89"/>
  <c r="N43" i="89"/>
  <c r="N45" i="89"/>
  <c r="N41" i="89"/>
  <c r="N44" i="89"/>
  <c r="AY50" i="92"/>
  <c r="BG50" i="92"/>
  <c r="BI33" i="7"/>
  <c r="BA33" i="7"/>
  <c r="BI27" i="6"/>
  <c r="BA27" i="6"/>
  <c r="BK53" i="85"/>
  <c r="BC53" i="85"/>
  <c r="K40" i="95"/>
  <c r="K43" i="95"/>
  <c r="K42" i="95"/>
  <c r="K44" i="95"/>
  <c r="K41" i="95"/>
  <c r="K45" i="95"/>
  <c r="BB51" i="88"/>
  <c r="BJ51" i="88"/>
  <c r="S34" i="4"/>
  <c r="S33" i="4"/>
  <c r="S35" i="4"/>
  <c r="S32" i="4"/>
  <c r="S31" i="4"/>
  <c r="S36" i="4"/>
  <c r="BI32" i="108"/>
  <c r="BA32" i="108"/>
  <c r="BI40" i="88"/>
  <c r="BA40" i="88"/>
  <c r="G49" i="10"/>
  <c r="G54" i="10"/>
  <c r="G52" i="10"/>
  <c r="G51" i="10"/>
  <c r="G53" i="10"/>
  <c r="G50" i="10"/>
  <c r="AY43" i="7"/>
  <c r="BG43" i="7"/>
  <c r="BA22" i="85"/>
  <c r="BI22" i="85"/>
  <c r="J23" i="98"/>
  <c r="J25" i="98"/>
  <c r="J27" i="98"/>
  <c r="J24" i="98"/>
  <c r="J22" i="98"/>
  <c r="J26" i="98"/>
  <c r="BF40" i="107"/>
  <c r="AX40" i="107"/>
  <c r="BH40" i="100"/>
  <c r="AZ40" i="100"/>
  <c r="AX54" i="90"/>
  <c r="BF54" i="90"/>
  <c r="N22" i="89"/>
  <c r="N25" i="89"/>
  <c r="N27" i="89"/>
  <c r="N26" i="89"/>
  <c r="N24" i="89"/>
  <c r="N23" i="89"/>
  <c r="BB35" i="86"/>
  <c r="BJ35" i="86"/>
  <c r="AZ33" i="94"/>
  <c r="BH33" i="94"/>
  <c r="K26" i="95"/>
  <c r="K27" i="95"/>
  <c r="K22" i="95"/>
  <c r="K23" i="95"/>
  <c r="K25" i="95"/>
  <c r="K24" i="95"/>
  <c r="BF41" i="6"/>
  <c r="AX41" i="6"/>
  <c r="AY52" i="8"/>
  <c r="BG52" i="8"/>
  <c r="F53" i="7"/>
  <c r="F49" i="7"/>
  <c r="F51" i="7"/>
  <c r="F52" i="7"/>
  <c r="F50" i="7"/>
  <c r="F54" i="7"/>
  <c r="BC40" i="100"/>
  <c r="BK40" i="100"/>
  <c r="BB42" i="98"/>
  <c r="BJ42" i="98"/>
  <c r="BH25" i="90"/>
  <c r="AZ25" i="90"/>
  <c r="BJ41" i="4"/>
  <c r="BB41" i="4"/>
  <c r="R54" i="91"/>
  <c r="R49" i="91"/>
  <c r="R52" i="91"/>
  <c r="R51" i="91"/>
  <c r="R53" i="91"/>
  <c r="R50" i="91"/>
  <c r="BH44" i="94"/>
  <c r="AZ44" i="94"/>
  <c r="AX32" i="87"/>
  <c r="BF32" i="87"/>
  <c r="BK34" i="87"/>
  <c r="BC34" i="87"/>
  <c r="BH35" i="96"/>
  <c r="AZ35" i="96"/>
  <c r="BI25" i="88"/>
  <c r="BA25" i="88"/>
  <c r="BK43" i="107"/>
  <c r="BC43" i="107"/>
  <c r="BA25" i="95"/>
  <c r="BI25" i="95"/>
  <c r="BC31" i="86"/>
  <c r="BK31" i="86"/>
  <c r="BA52" i="6"/>
  <c r="BI52" i="6"/>
  <c r="BH42" i="93"/>
  <c r="AZ42" i="93"/>
  <c r="AY52" i="4"/>
  <c r="BG52" i="4"/>
  <c r="BA43" i="96"/>
  <c r="BI43" i="96"/>
  <c r="N36" i="92"/>
  <c r="N33" i="92"/>
  <c r="N35" i="92"/>
  <c r="N31" i="92"/>
  <c r="N34" i="92"/>
  <c r="N32" i="92"/>
  <c r="O35" i="95"/>
  <c r="O33" i="95"/>
  <c r="O32" i="95"/>
  <c r="O31" i="95"/>
  <c r="O36" i="95"/>
  <c r="O34" i="95"/>
  <c r="BI45" i="100"/>
  <c r="BA45" i="100"/>
  <c r="BK33" i="107"/>
  <c r="BC33" i="107"/>
  <c r="BH33" i="104"/>
  <c r="AZ33" i="104"/>
  <c r="BB23" i="117"/>
  <c r="BJ23" i="117"/>
  <c r="AY27" i="8"/>
  <c r="BG27" i="8"/>
  <c r="BB54" i="87"/>
  <c r="BJ54" i="87"/>
  <c r="BC35" i="100"/>
  <c r="BK35" i="100"/>
  <c r="BH40" i="107"/>
  <c r="AZ40" i="107"/>
  <c r="BC50" i="88"/>
  <c r="BK50" i="88"/>
  <c r="BC35" i="104"/>
  <c r="BK35" i="104"/>
  <c r="BH49" i="102"/>
  <c r="AZ49" i="102"/>
  <c r="BH34" i="90"/>
  <c r="AZ34" i="90"/>
  <c r="BI50" i="88"/>
  <c r="BA50" i="88"/>
  <c r="BF22" i="103"/>
  <c r="AX22" i="103"/>
  <c r="K50" i="101"/>
  <c r="K49" i="101"/>
  <c r="K51" i="101"/>
  <c r="K52" i="101"/>
  <c r="K53" i="101"/>
  <c r="K54" i="101"/>
  <c r="BF33" i="89"/>
  <c r="AX33" i="89"/>
  <c r="BB44" i="96"/>
  <c r="BJ44" i="96"/>
  <c r="BA22" i="100"/>
  <c r="BI22" i="100"/>
  <c r="BC44" i="89"/>
  <c r="BK44" i="89"/>
  <c r="BJ50" i="88"/>
  <c r="BB50" i="88"/>
  <c r="BJ42" i="95"/>
  <c r="BB42" i="95"/>
  <c r="BK31" i="102"/>
  <c r="BC31" i="102"/>
  <c r="BJ53" i="89"/>
  <c r="BB53" i="89"/>
  <c r="AY26" i="9"/>
  <c r="BG26" i="9"/>
  <c r="BA42" i="97"/>
  <c r="BI42" i="97"/>
  <c r="BF52" i="105"/>
  <c r="AX52" i="105"/>
  <c r="BI26" i="85"/>
  <c r="BA26" i="85"/>
  <c r="BB44" i="87"/>
  <c r="BJ44" i="87"/>
  <c r="BK42" i="4"/>
  <c r="BC42" i="4"/>
  <c r="BF26" i="6"/>
  <c r="AX26" i="6"/>
  <c r="BK43" i="108"/>
  <c r="BC43" i="108"/>
  <c r="BB43" i="105"/>
  <c r="BJ43" i="105"/>
  <c r="BJ44" i="86"/>
  <c r="BB44" i="86"/>
  <c r="R50" i="87"/>
  <c r="R54" i="87"/>
  <c r="R52" i="87"/>
  <c r="R53" i="87"/>
  <c r="R49" i="87"/>
  <c r="R51" i="87"/>
  <c r="J41" i="101"/>
  <c r="J40" i="101"/>
  <c r="J45" i="101"/>
  <c r="J44" i="101"/>
  <c r="J43" i="101"/>
  <c r="J42" i="101"/>
  <c r="AZ24" i="91"/>
  <c r="BH24" i="91"/>
  <c r="BH32" i="102"/>
  <c r="AZ32" i="102"/>
  <c r="AY54" i="7"/>
  <c r="BG54" i="7"/>
  <c r="BJ40" i="88"/>
  <c r="BB40" i="88"/>
  <c r="K24" i="93"/>
  <c r="K25" i="93"/>
  <c r="K27" i="93"/>
  <c r="K23" i="93"/>
  <c r="K22" i="93"/>
  <c r="K26" i="93"/>
  <c r="BB24" i="93"/>
  <c r="BJ24" i="93"/>
  <c r="BA45" i="6"/>
  <c r="BI45" i="6"/>
  <c r="BB44" i="99"/>
  <c r="BJ44" i="99"/>
  <c r="BK45" i="107"/>
  <c r="BC45" i="107"/>
  <c r="BC23" i="98"/>
  <c r="BK23" i="98"/>
  <c r="BK54" i="108"/>
  <c r="BC54" i="108"/>
  <c r="AZ24" i="102"/>
  <c r="BH24" i="102"/>
  <c r="BA50" i="104"/>
  <c r="BI50" i="104"/>
  <c r="BK44" i="94"/>
  <c r="BC44" i="94"/>
  <c r="BK25" i="89"/>
  <c r="BC25" i="89"/>
  <c r="BH33" i="103"/>
  <c r="AZ33" i="103"/>
  <c r="AZ41" i="93"/>
  <c r="BH41" i="93"/>
  <c r="BK23" i="100"/>
  <c r="BC23" i="100"/>
  <c r="BC25" i="94"/>
  <c r="BK25" i="94"/>
  <c r="BG50" i="4"/>
  <c r="AY50" i="4"/>
  <c r="BG44" i="85"/>
  <c r="AY44" i="85"/>
  <c r="F32" i="104"/>
  <c r="F33" i="104"/>
  <c r="F31" i="104"/>
  <c r="F36" i="104"/>
  <c r="F34" i="104"/>
  <c r="F35" i="104"/>
  <c r="BF42" i="89"/>
  <c r="AX42" i="89"/>
  <c r="BI41" i="96"/>
  <c r="BA41" i="96"/>
  <c r="BB42" i="103"/>
  <c r="BJ42" i="103"/>
  <c r="BC33" i="10"/>
  <c r="BK33" i="10"/>
  <c r="AZ52" i="8"/>
  <c r="BH52" i="8"/>
  <c r="BK54" i="107"/>
  <c r="BC54" i="107"/>
  <c r="BF32" i="9"/>
  <c r="AX32" i="9"/>
  <c r="BK34" i="101"/>
  <c r="BC34" i="101"/>
  <c r="BC49" i="93"/>
  <c r="BK49" i="93"/>
  <c r="BG25" i="99"/>
  <c r="AY25" i="99"/>
  <c r="BI40" i="100"/>
  <c r="BA40" i="100"/>
  <c r="S34" i="101"/>
  <c r="S35" i="101"/>
  <c r="S31" i="101"/>
  <c r="S32" i="101"/>
  <c r="S36" i="101"/>
  <c r="S33" i="101"/>
  <c r="BK31" i="107"/>
  <c r="BC31" i="107"/>
  <c r="AX33" i="1"/>
  <c r="BF33" i="1"/>
  <c r="BJ40" i="8"/>
  <c r="BB40" i="8"/>
  <c r="AZ24" i="101"/>
  <c r="BH24" i="101"/>
  <c r="BK52" i="105"/>
  <c r="BC52" i="105"/>
  <c r="J33" i="101"/>
  <c r="J34" i="101"/>
  <c r="J36" i="101"/>
  <c r="J32" i="101"/>
  <c r="J31" i="101"/>
  <c r="J35" i="101"/>
  <c r="BC32" i="98"/>
  <c r="BK32" i="98"/>
  <c r="S45" i="98"/>
  <c r="S41" i="98"/>
  <c r="S42" i="98"/>
  <c r="S44" i="98"/>
  <c r="S40" i="98"/>
  <c r="S43" i="98"/>
  <c r="AY22" i="105"/>
  <c r="BG22" i="105"/>
  <c r="AY35" i="9"/>
  <c r="BG35" i="9"/>
  <c r="BJ31" i="98"/>
  <c r="BB31" i="98"/>
  <c r="BC44" i="101"/>
  <c r="BK44" i="101"/>
  <c r="AY22" i="85"/>
  <c r="BG22" i="85"/>
  <c r="BG49" i="97"/>
  <c r="AY49" i="97"/>
  <c r="BF52" i="89"/>
  <c r="AX52" i="89"/>
  <c r="BG44" i="88"/>
  <c r="AY44" i="88"/>
  <c r="O54" i="5"/>
  <c r="O49" i="5"/>
  <c r="O50" i="5"/>
  <c r="O53" i="5"/>
  <c r="O52" i="5"/>
  <c r="O51" i="5"/>
  <c r="BI23" i="104"/>
  <c r="BA23" i="104"/>
  <c r="J45" i="6"/>
  <c r="J44" i="6"/>
  <c r="J43" i="6"/>
  <c r="J42" i="6"/>
  <c r="J40" i="6"/>
  <c r="J41" i="6"/>
  <c r="BC43" i="88"/>
  <c r="BK43" i="88"/>
  <c r="AY34" i="104"/>
  <c r="BG34" i="104"/>
  <c r="BK49" i="98"/>
  <c r="BC49" i="98"/>
  <c r="O53" i="106"/>
  <c r="O50" i="106"/>
  <c r="O54" i="106"/>
  <c r="O49" i="106"/>
  <c r="O51" i="106"/>
  <c r="O52" i="106"/>
  <c r="AX34" i="6"/>
  <c r="BF34" i="6"/>
  <c r="AZ22" i="10"/>
  <c r="BH22" i="10"/>
  <c r="AY43" i="94"/>
  <c r="BG43" i="94"/>
  <c r="BG25" i="8"/>
  <c r="AY25" i="8"/>
  <c r="BH45" i="97"/>
  <c r="AZ45" i="97"/>
  <c r="BG49" i="9"/>
  <c r="AY49" i="9"/>
  <c r="AY53" i="107"/>
  <c r="BG53" i="107"/>
  <c r="BI36" i="100"/>
  <c r="BA36" i="100"/>
  <c r="BI34" i="104"/>
  <c r="BA34" i="104"/>
  <c r="BC53" i="94"/>
  <c r="BK53" i="94"/>
  <c r="BK31" i="5"/>
  <c r="BC31" i="5"/>
  <c r="BK25" i="7"/>
  <c r="BC25" i="7"/>
  <c r="BH22" i="100"/>
  <c r="AZ22" i="100"/>
  <c r="BJ40" i="10"/>
  <c r="BB40" i="10"/>
  <c r="BK26" i="87"/>
  <c r="BC26" i="87"/>
  <c r="BB24" i="89"/>
  <c r="BJ24" i="89"/>
  <c r="BA27" i="8"/>
  <c r="BI27" i="8"/>
  <c r="BI35" i="6"/>
  <c r="BA35" i="6"/>
  <c r="BI54" i="5"/>
  <c r="BA54" i="5"/>
  <c r="BB53" i="87"/>
  <c r="BJ53" i="87"/>
  <c r="N27" i="86"/>
  <c r="N23" i="86"/>
  <c r="N26" i="86"/>
  <c r="N22" i="86"/>
  <c r="N24" i="86"/>
  <c r="N25" i="86"/>
  <c r="BH35" i="91"/>
  <c r="AZ35" i="91"/>
  <c r="BG51" i="103"/>
  <c r="AY51" i="103"/>
  <c r="BK45" i="97"/>
  <c r="BC45" i="97"/>
  <c r="K53" i="10"/>
  <c r="K54" i="10"/>
  <c r="K51" i="10"/>
  <c r="K52" i="10"/>
  <c r="K49" i="10"/>
  <c r="K50" i="10"/>
  <c r="BJ41" i="91"/>
  <c r="BB41" i="91"/>
  <c r="BH43" i="107"/>
  <c r="AZ43" i="107"/>
  <c r="BB53" i="93"/>
  <c r="BJ53" i="93"/>
  <c r="BF26" i="98"/>
  <c r="AX26" i="98"/>
  <c r="BH50" i="107"/>
  <c r="AZ50" i="107"/>
  <c r="BG49" i="86"/>
  <c r="AY49" i="86"/>
  <c r="BC52" i="100"/>
  <c r="BK52" i="100"/>
  <c r="BI31" i="117"/>
  <c r="BA31" i="117"/>
  <c r="BG31" i="90"/>
  <c r="AY31" i="90"/>
  <c r="BK31" i="92"/>
  <c r="BC31" i="92"/>
  <c r="BB34" i="10"/>
  <c r="BJ34" i="10"/>
  <c r="BC52" i="4"/>
  <c r="BK52" i="4"/>
  <c r="BI40" i="86"/>
  <c r="BA40" i="86"/>
  <c r="AZ52" i="96"/>
  <c r="BH52" i="96"/>
  <c r="AY41" i="9"/>
  <c r="BG41" i="9"/>
  <c r="BH35" i="8"/>
  <c r="AZ35" i="8"/>
  <c r="R51" i="101"/>
  <c r="R52" i="101"/>
  <c r="R49" i="101"/>
  <c r="R54" i="101"/>
  <c r="R50" i="101"/>
  <c r="R53" i="101"/>
  <c r="BA34" i="86"/>
  <c r="BI34" i="86"/>
  <c r="BH25" i="94"/>
  <c r="AZ25" i="94"/>
  <c r="BI53" i="88"/>
  <c r="BA53" i="88"/>
  <c r="BB31" i="96"/>
  <c r="BJ31" i="96"/>
  <c r="BF45" i="98"/>
  <c r="AX45" i="98"/>
  <c r="V49" i="106"/>
  <c r="V53" i="106"/>
  <c r="V52" i="106"/>
  <c r="V51" i="106"/>
  <c r="V54" i="106"/>
  <c r="V50" i="106"/>
  <c r="F24" i="106"/>
  <c r="F23" i="106"/>
  <c r="F27" i="106"/>
  <c r="F22" i="106"/>
  <c r="F25" i="106"/>
  <c r="F26" i="106"/>
  <c r="BH31" i="100"/>
  <c r="AZ31" i="100"/>
  <c r="R34" i="98"/>
  <c r="R36" i="98"/>
  <c r="R35" i="98"/>
  <c r="R33" i="98"/>
  <c r="R32" i="98"/>
  <c r="R31" i="98"/>
  <c r="AY25" i="107"/>
  <c r="BG25" i="107"/>
  <c r="BF31" i="89"/>
  <c r="AX31" i="89"/>
  <c r="BK51" i="5"/>
  <c r="BC51" i="5"/>
  <c r="BG43" i="90"/>
  <c r="AY43" i="90"/>
  <c r="AZ52" i="88"/>
  <c r="BH52" i="88"/>
  <c r="BB33" i="88"/>
  <c r="BJ33" i="88"/>
  <c r="BC22" i="106"/>
  <c r="BK22" i="106"/>
  <c r="BB45" i="5"/>
  <c r="BJ45" i="5"/>
  <c r="J50" i="87"/>
  <c r="J52" i="87"/>
  <c r="J54" i="87"/>
  <c r="J49" i="87"/>
  <c r="J53" i="87"/>
  <c r="J51" i="87"/>
  <c r="AX43" i="87"/>
  <c r="BF43" i="87"/>
  <c r="BJ42" i="96"/>
  <c r="BB42" i="96"/>
  <c r="N34" i="5"/>
  <c r="N36" i="5"/>
  <c r="N32" i="5"/>
  <c r="N31" i="5"/>
  <c r="N35" i="5"/>
  <c r="N33" i="5"/>
  <c r="AZ53" i="101"/>
  <c r="BH53" i="101"/>
  <c r="BB31" i="87"/>
  <c r="BJ31" i="87"/>
  <c r="BK24" i="105"/>
  <c r="BC24" i="105"/>
  <c r="BJ25" i="10"/>
  <c r="BB25" i="10"/>
  <c r="BK32" i="117"/>
  <c r="BC32" i="117"/>
  <c r="AZ27" i="88"/>
  <c r="BH27" i="88"/>
  <c r="BJ43" i="108"/>
  <c r="BB43" i="108"/>
  <c r="BG54" i="92"/>
  <c r="AY54" i="92"/>
  <c r="BA27" i="100"/>
  <c r="BI27" i="100"/>
  <c r="BA42" i="8"/>
  <c r="BI42" i="8"/>
  <c r="BK34" i="4"/>
  <c r="BC34" i="4"/>
  <c r="G40" i="91"/>
  <c r="G45" i="91"/>
  <c r="G41" i="91"/>
  <c r="G44" i="91"/>
  <c r="G43" i="91"/>
  <c r="G42" i="91"/>
  <c r="K26" i="108"/>
  <c r="K22" i="108"/>
  <c r="K25" i="108"/>
  <c r="K24" i="108"/>
  <c r="K27" i="108"/>
  <c r="K23" i="108"/>
  <c r="AZ45" i="94"/>
  <c r="BH45" i="94"/>
  <c r="AX31" i="87"/>
  <c r="BF31" i="87"/>
  <c r="BG49" i="7"/>
  <c r="AY49" i="7"/>
  <c r="BJ45" i="89"/>
  <c r="BB45" i="89"/>
  <c r="AZ36" i="96"/>
  <c r="BH36" i="96"/>
  <c r="BK53" i="90"/>
  <c r="BC53" i="90"/>
  <c r="BJ25" i="93"/>
  <c r="BB25" i="93"/>
  <c r="BK50" i="117"/>
  <c r="BC50" i="117"/>
  <c r="BI42" i="6"/>
  <c r="BA42" i="6"/>
  <c r="BC25" i="5"/>
  <c r="BK25" i="5"/>
  <c r="BI23" i="95"/>
  <c r="BA23" i="95"/>
  <c r="BA41" i="9"/>
  <c r="BI41" i="9"/>
  <c r="BB25" i="98"/>
  <c r="BJ25" i="98"/>
  <c r="BH23" i="102"/>
  <c r="AZ23" i="102"/>
  <c r="BI51" i="6"/>
  <c r="BA51" i="6"/>
  <c r="BG32" i="85"/>
  <c r="AY32" i="85"/>
  <c r="BH49" i="90"/>
  <c r="AZ49" i="90"/>
  <c r="AY53" i="4"/>
  <c r="BG53" i="4"/>
  <c r="AX44" i="90"/>
  <c r="BF44" i="90"/>
  <c r="AZ53" i="8"/>
  <c r="BH53" i="8"/>
  <c r="BG31" i="8"/>
  <c r="AY31" i="8"/>
  <c r="BJ34" i="93"/>
  <c r="BB34" i="93"/>
  <c r="AY34" i="9"/>
  <c r="BG34" i="9"/>
  <c r="AY25" i="85"/>
  <c r="BG25" i="85"/>
  <c r="AY42" i="88"/>
  <c r="BG42" i="88"/>
  <c r="BC42" i="88"/>
  <c r="BK42" i="88"/>
  <c r="AX36" i="6"/>
  <c r="BF36" i="6"/>
  <c r="AZ40" i="97"/>
  <c r="BH40" i="97"/>
  <c r="N22" i="99"/>
  <c r="N27" i="99"/>
  <c r="N25" i="99"/>
  <c r="N23" i="99"/>
  <c r="N26" i="99"/>
  <c r="N24" i="99"/>
  <c r="AX44" i="103"/>
  <c r="BF44" i="103"/>
  <c r="G36" i="5"/>
  <c r="G34" i="5"/>
  <c r="G35" i="5"/>
  <c r="G33" i="5"/>
  <c r="G32" i="5"/>
  <c r="G31" i="5"/>
  <c r="BB43" i="10"/>
  <c r="BJ43" i="10"/>
  <c r="BJ22" i="89"/>
  <c r="BB22" i="89"/>
  <c r="BC32" i="100"/>
  <c r="BK32" i="100"/>
  <c r="AZ41" i="107"/>
  <c r="BH41" i="107"/>
  <c r="BC54" i="88"/>
  <c r="BK54" i="88"/>
  <c r="AY35" i="90"/>
  <c r="BG35" i="90"/>
  <c r="BH25" i="96"/>
  <c r="AZ25" i="96"/>
  <c r="BA43" i="103"/>
  <c r="BI43" i="103"/>
  <c r="AY24" i="86"/>
  <c r="BG24" i="86"/>
  <c r="BC25" i="105"/>
  <c r="BK25" i="105"/>
  <c r="W49" i="107"/>
  <c r="W54" i="107"/>
  <c r="W52" i="107"/>
  <c r="W50" i="107"/>
  <c r="W53" i="107"/>
  <c r="W51" i="107"/>
  <c r="F45" i="94"/>
  <c r="F42" i="94"/>
  <c r="F44" i="94"/>
  <c r="F41" i="94"/>
  <c r="F43" i="94"/>
  <c r="F40" i="94"/>
  <c r="BG22" i="94"/>
  <c r="AY22" i="94"/>
  <c r="BK51" i="99"/>
  <c r="BC51" i="99"/>
  <c r="BH40" i="101"/>
  <c r="AZ40" i="101"/>
  <c r="BK53" i="86"/>
  <c r="BC53" i="86"/>
  <c r="G35" i="102"/>
  <c r="G33" i="102"/>
  <c r="G34" i="102"/>
  <c r="G36" i="102"/>
  <c r="G32" i="102"/>
  <c r="G31" i="102"/>
  <c r="BB54" i="89"/>
  <c r="BJ54" i="89"/>
  <c r="BF50" i="105"/>
  <c r="AX50" i="105"/>
  <c r="G42" i="93"/>
  <c r="G43" i="93"/>
  <c r="G41" i="93"/>
  <c r="G40" i="93"/>
  <c r="G44" i="93"/>
  <c r="G45" i="93"/>
  <c r="BG31" i="7"/>
  <c r="AY31" i="7"/>
  <c r="BC27" i="85"/>
  <c r="BK27" i="85"/>
  <c r="BJ49" i="10"/>
  <c r="BB49" i="10"/>
  <c r="BB26" i="103"/>
  <c r="BJ26" i="103"/>
  <c r="AZ41" i="96"/>
  <c r="BH41" i="96"/>
  <c r="BI24" i="92"/>
  <c r="BA24" i="92"/>
  <c r="BK44" i="90"/>
  <c r="BC44" i="90"/>
  <c r="G42" i="117"/>
  <c r="G40" i="117"/>
  <c r="G43" i="117"/>
  <c r="G44" i="117"/>
  <c r="G45" i="117"/>
  <c r="G41" i="117"/>
  <c r="BI36" i="105"/>
  <c r="BA36" i="105"/>
  <c r="N25" i="95"/>
  <c r="N23" i="95"/>
  <c r="N22" i="95"/>
  <c r="N26" i="95"/>
  <c r="N27" i="95"/>
  <c r="N24" i="95"/>
  <c r="AY41" i="97"/>
  <c r="BG41" i="97"/>
  <c r="BA40" i="108"/>
  <c r="BI40" i="108"/>
  <c r="BK43" i="102"/>
  <c r="BC43" i="102"/>
  <c r="BI27" i="103"/>
  <c r="BA27" i="103"/>
  <c r="R24" i="90"/>
  <c r="R22" i="90"/>
  <c r="R25" i="90"/>
  <c r="R26" i="90"/>
  <c r="R27" i="90"/>
  <c r="R23" i="90"/>
  <c r="BF23" i="105"/>
  <c r="AX23" i="105"/>
  <c r="V35" i="100"/>
  <c r="V33" i="100"/>
  <c r="V36" i="100"/>
  <c r="V32" i="100"/>
  <c r="V31" i="100"/>
  <c r="V34" i="100"/>
  <c r="J53" i="6"/>
  <c r="J51" i="6"/>
  <c r="J52" i="6"/>
  <c r="J54" i="6"/>
  <c r="J49" i="6"/>
  <c r="J50" i="6"/>
  <c r="AZ42" i="91"/>
  <c r="BH42" i="91"/>
  <c r="BH34" i="102"/>
  <c r="AZ34" i="102"/>
  <c r="BA52" i="8"/>
  <c r="BI52" i="8"/>
  <c r="BB41" i="88"/>
  <c r="BJ41" i="88"/>
  <c r="BK26" i="86"/>
  <c r="BC26" i="86"/>
  <c r="BC52" i="87"/>
  <c r="BK52" i="87"/>
  <c r="BK27" i="95"/>
  <c r="BC27" i="95"/>
  <c r="BC27" i="98"/>
  <c r="BK27" i="98"/>
  <c r="BB23" i="91"/>
  <c r="BJ23" i="91"/>
  <c r="BK51" i="108"/>
  <c r="BC51" i="108"/>
  <c r="S40" i="10"/>
  <c r="S43" i="10"/>
  <c r="S44" i="10"/>
  <c r="S42" i="10"/>
  <c r="S45" i="10"/>
  <c r="S41" i="10"/>
  <c r="BI54" i="104"/>
  <c r="BA54" i="104"/>
  <c r="BK27" i="89"/>
  <c r="BC27" i="89"/>
  <c r="K23" i="10"/>
  <c r="K24" i="10"/>
  <c r="K27" i="10"/>
  <c r="K25" i="10"/>
  <c r="K22" i="10"/>
  <c r="K26" i="10"/>
  <c r="AZ32" i="103"/>
  <c r="BH32" i="103"/>
  <c r="BH50" i="90"/>
  <c r="AZ50" i="90"/>
  <c r="BJ45" i="103"/>
  <c r="BB45" i="103"/>
  <c r="V35" i="104"/>
  <c r="V36" i="104"/>
  <c r="V33" i="104"/>
  <c r="V32" i="104"/>
  <c r="V31" i="104"/>
  <c r="V34" i="104"/>
  <c r="BJ23" i="95"/>
  <c r="BB23" i="95"/>
  <c r="BG32" i="8"/>
  <c r="AY32" i="8"/>
  <c r="AX36" i="1"/>
  <c r="BF36" i="1"/>
  <c r="F44" i="8"/>
  <c r="F41" i="8"/>
  <c r="F40" i="8"/>
  <c r="F45" i="8"/>
  <c r="F43" i="8"/>
  <c r="F42" i="8"/>
  <c r="AY24" i="105"/>
  <c r="BG24" i="105"/>
  <c r="BJ33" i="98"/>
  <c r="BB33" i="98"/>
  <c r="BK45" i="101"/>
  <c r="BC45" i="101"/>
  <c r="BF49" i="89"/>
  <c r="AX49" i="89"/>
  <c r="O35" i="105"/>
  <c r="O36" i="105"/>
  <c r="O34" i="105"/>
  <c r="O31" i="105"/>
  <c r="O32" i="105"/>
  <c r="O33" i="105"/>
  <c r="BB35" i="102"/>
  <c r="BJ35" i="102"/>
  <c r="O24" i="99"/>
  <c r="O27" i="99"/>
  <c r="O25" i="99"/>
  <c r="O23" i="99"/>
  <c r="O22" i="99"/>
  <c r="O26" i="99"/>
  <c r="BA32" i="104"/>
  <c r="BI32" i="104"/>
  <c r="BH25" i="100"/>
  <c r="AZ25" i="100"/>
  <c r="BI34" i="85"/>
  <c r="BA34" i="85"/>
  <c r="AZ31" i="91"/>
  <c r="BH31" i="91"/>
  <c r="BJ23" i="88"/>
  <c r="BB23" i="88"/>
  <c r="BC42" i="97"/>
  <c r="BK42" i="97"/>
  <c r="BB45" i="91"/>
  <c r="BJ45" i="91"/>
  <c r="BF22" i="98"/>
  <c r="AX22" i="98"/>
  <c r="G34" i="117"/>
  <c r="G36" i="117"/>
  <c r="G32" i="117"/>
  <c r="G31" i="117"/>
  <c r="G33" i="117"/>
  <c r="G35" i="117"/>
  <c r="AZ50" i="96"/>
  <c r="BH50" i="96"/>
  <c r="BH24" i="96"/>
  <c r="AZ24" i="96"/>
  <c r="BK50" i="5"/>
  <c r="BC50" i="5"/>
  <c r="BB34" i="88"/>
  <c r="BJ34" i="88"/>
  <c r="AY22" i="86"/>
  <c r="BG22" i="86"/>
  <c r="BB32" i="87"/>
  <c r="BJ32" i="87"/>
  <c r="BH25" i="88"/>
  <c r="AZ25" i="88"/>
  <c r="G45" i="94"/>
  <c r="G42" i="94"/>
  <c r="G43" i="94"/>
  <c r="G44" i="94"/>
  <c r="G40" i="94"/>
  <c r="G41" i="94"/>
  <c r="BH44" i="101"/>
  <c r="AZ44" i="101"/>
  <c r="BK50" i="86"/>
  <c r="BC50" i="86"/>
  <c r="BH35" i="107"/>
  <c r="AZ35" i="107"/>
  <c r="J45" i="106"/>
  <c r="J43" i="106"/>
  <c r="J40" i="106"/>
  <c r="J44" i="106"/>
  <c r="J41" i="106"/>
  <c r="J42" i="106"/>
  <c r="BI52" i="107"/>
  <c r="BA52" i="107"/>
  <c r="J50" i="96"/>
  <c r="J51" i="96"/>
  <c r="J54" i="96"/>
  <c r="J52" i="96"/>
  <c r="J53" i="96"/>
  <c r="J49" i="96"/>
  <c r="V23" i="106"/>
  <c r="V25" i="106"/>
  <c r="V26" i="106"/>
  <c r="V24" i="106"/>
  <c r="V22" i="106"/>
  <c r="V27" i="106"/>
  <c r="R50" i="98"/>
  <c r="R54" i="98"/>
  <c r="R51" i="98"/>
  <c r="R53" i="98"/>
  <c r="R49" i="98"/>
  <c r="R52" i="98"/>
  <c r="AX27" i="1"/>
  <c r="BF27" i="1"/>
  <c r="BC32" i="87"/>
  <c r="BK32" i="87"/>
  <c r="BA51" i="8"/>
  <c r="BI51" i="8"/>
  <c r="BB44" i="89"/>
  <c r="BJ44" i="89"/>
  <c r="AZ33" i="96"/>
  <c r="BH33" i="96"/>
  <c r="K27" i="6"/>
  <c r="K26" i="6"/>
  <c r="K24" i="6"/>
  <c r="K22" i="6"/>
  <c r="K25" i="6"/>
  <c r="K23" i="6"/>
  <c r="BK50" i="90"/>
  <c r="BC50" i="90"/>
  <c r="BI23" i="94"/>
  <c r="BA23" i="94"/>
  <c r="O31" i="9"/>
  <c r="O35" i="9"/>
  <c r="O32" i="9"/>
  <c r="O36" i="9"/>
  <c r="O33" i="9"/>
  <c r="O34" i="9"/>
  <c r="BI50" i="117"/>
  <c r="BA50" i="117"/>
  <c r="BI26" i="88"/>
  <c r="BA26" i="88"/>
  <c r="BK26" i="95"/>
  <c r="BC26" i="95"/>
  <c r="BK27" i="5"/>
  <c r="BC27" i="5"/>
  <c r="BB43" i="6"/>
  <c r="BJ43" i="6"/>
  <c r="BK49" i="8"/>
  <c r="BC49" i="8"/>
  <c r="BH51" i="97"/>
  <c r="AZ51" i="97"/>
  <c r="BI43" i="9"/>
  <c r="BA43" i="9"/>
  <c r="BC49" i="95"/>
  <c r="BK49" i="95"/>
  <c r="BI34" i="103"/>
  <c r="BA34" i="103"/>
  <c r="BK33" i="86"/>
  <c r="BC33" i="86"/>
  <c r="BF52" i="87"/>
  <c r="AX52" i="87"/>
  <c r="BB43" i="101"/>
  <c r="BJ43" i="101"/>
  <c r="K45" i="106"/>
  <c r="K41" i="106"/>
  <c r="K40" i="106"/>
  <c r="K44" i="106"/>
  <c r="K42" i="106"/>
  <c r="K43" i="106"/>
  <c r="BK41" i="108"/>
  <c r="BC41" i="108"/>
  <c r="BA50" i="107"/>
  <c r="BI50" i="107"/>
  <c r="BJ40" i="105"/>
  <c r="BB40" i="105"/>
  <c r="K50" i="96"/>
  <c r="K54" i="96"/>
  <c r="K52" i="96"/>
  <c r="K51" i="96"/>
  <c r="K49" i="96"/>
  <c r="K53" i="96"/>
  <c r="BB40" i="86"/>
  <c r="BJ40" i="86"/>
  <c r="S53" i="87"/>
  <c r="S54" i="87"/>
  <c r="S52" i="87"/>
  <c r="S49" i="87"/>
  <c r="S50" i="87"/>
  <c r="S51" i="87"/>
  <c r="W27" i="106"/>
  <c r="W25" i="106"/>
  <c r="W22" i="106"/>
  <c r="W23" i="106"/>
  <c r="W26" i="106"/>
  <c r="W24" i="106"/>
  <c r="K42" i="101"/>
  <c r="K43" i="101"/>
  <c r="K40" i="101"/>
  <c r="K44" i="101"/>
  <c r="K41" i="101"/>
  <c r="K45" i="101"/>
  <c r="S51" i="98"/>
  <c r="S49" i="98"/>
  <c r="S53" i="98"/>
  <c r="S54" i="98"/>
  <c r="S50" i="98"/>
  <c r="S52" i="98"/>
  <c r="AX25" i="1"/>
  <c r="BF25" i="1"/>
  <c r="AZ22" i="91"/>
  <c r="BH22" i="91"/>
  <c r="AZ35" i="102"/>
  <c r="BH35" i="102"/>
  <c r="BK36" i="87"/>
  <c r="BC36" i="87"/>
  <c r="BG50" i="7"/>
  <c r="AY50" i="7"/>
  <c r="BI49" i="8"/>
  <c r="BA49" i="8"/>
  <c r="BB43" i="89"/>
  <c r="BJ43" i="89"/>
  <c r="BJ45" i="88"/>
  <c r="BB45" i="88"/>
  <c r="BH31" i="96"/>
  <c r="AZ31" i="96"/>
  <c r="J22" i="93"/>
  <c r="J25" i="93"/>
  <c r="J24" i="93"/>
  <c r="J26" i="93"/>
  <c r="J23" i="93"/>
  <c r="J27" i="93"/>
  <c r="J25" i="6"/>
  <c r="J27" i="6"/>
  <c r="J26" i="6"/>
  <c r="J22" i="6"/>
  <c r="J23" i="6"/>
  <c r="J24" i="6"/>
  <c r="BC52" i="90"/>
  <c r="BK52" i="90"/>
  <c r="BA22" i="94"/>
  <c r="BI22" i="94"/>
  <c r="BB27" i="93"/>
  <c r="BJ27" i="93"/>
  <c r="N33" i="9"/>
  <c r="N36" i="9"/>
  <c r="N34" i="9"/>
  <c r="N35" i="9"/>
  <c r="N32" i="9"/>
  <c r="N31" i="9"/>
  <c r="N41" i="105"/>
  <c r="N44" i="105"/>
  <c r="N42" i="105"/>
  <c r="N45" i="105"/>
  <c r="N40" i="105"/>
  <c r="N43" i="105"/>
  <c r="BK22" i="5"/>
  <c r="BC22" i="5"/>
  <c r="BK40" i="107"/>
  <c r="BC40" i="107"/>
  <c r="O42" i="99"/>
  <c r="O45" i="99"/>
  <c r="O43" i="99"/>
  <c r="O40" i="99"/>
  <c r="O41" i="99"/>
  <c r="O44" i="99"/>
  <c r="BJ45" i="6"/>
  <c r="BB45" i="6"/>
  <c r="BI22" i="95"/>
  <c r="BA22" i="95"/>
  <c r="BK50" i="8"/>
  <c r="BC50" i="8"/>
  <c r="BC24" i="103"/>
  <c r="BK24" i="103"/>
  <c r="BC25" i="98"/>
  <c r="BK25" i="98"/>
  <c r="BH52" i="97"/>
  <c r="AZ52" i="97"/>
  <c r="BI42" i="9"/>
  <c r="BA42" i="9"/>
  <c r="BK53" i="95"/>
  <c r="BC53" i="95"/>
  <c r="BJ26" i="91"/>
  <c r="BB26" i="91"/>
  <c r="BI36" i="103"/>
  <c r="BA36" i="103"/>
  <c r="BB26" i="98"/>
  <c r="BJ26" i="98"/>
  <c r="K53" i="102"/>
  <c r="K50" i="102"/>
  <c r="K49" i="102"/>
  <c r="K51" i="102"/>
  <c r="K54" i="102"/>
  <c r="K52" i="102"/>
  <c r="BC34" i="86"/>
  <c r="BK34" i="86"/>
  <c r="BF49" i="87"/>
  <c r="AX49" i="87"/>
  <c r="AX34" i="105"/>
  <c r="BF34" i="105"/>
  <c r="J31" i="5"/>
  <c r="J32" i="5"/>
  <c r="J33" i="5"/>
  <c r="J34" i="5"/>
  <c r="J36" i="5"/>
  <c r="J35" i="5"/>
  <c r="BK41" i="94"/>
  <c r="BC41" i="94"/>
  <c r="BJ33" i="6"/>
  <c r="BB33" i="6"/>
  <c r="BI49" i="6"/>
  <c r="BA49" i="6"/>
  <c r="BA45" i="94"/>
  <c r="BI45" i="94"/>
  <c r="AZ34" i="103"/>
  <c r="BH34" i="103"/>
  <c r="BG33" i="85"/>
  <c r="AY33" i="85"/>
  <c r="BK24" i="100"/>
  <c r="BC24" i="100"/>
  <c r="BK24" i="94"/>
  <c r="BC24" i="94"/>
  <c r="AZ51" i="90"/>
  <c r="BH51" i="90"/>
  <c r="BG54" i="4"/>
  <c r="AY54" i="4"/>
  <c r="BF43" i="89"/>
  <c r="AX43" i="89"/>
  <c r="AX45" i="90"/>
  <c r="BF45" i="90"/>
  <c r="BI44" i="96"/>
  <c r="BA44" i="96"/>
  <c r="BJ23" i="92"/>
  <c r="BB23" i="92"/>
  <c r="BB43" i="103"/>
  <c r="BJ43" i="103"/>
  <c r="BC31" i="10"/>
  <c r="BK31" i="10"/>
  <c r="G40" i="96"/>
  <c r="G44" i="96"/>
  <c r="G43" i="96"/>
  <c r="G42" i="96"/>
  <c r="G41" i="96"/>
  <c r="G45" i="96"/>
  <c r="N34" i="86"/>
  <c r="N35" i="86"/>
  <c r="N33" i="86"/>
  <c r="N32" i="86"/>
  <c r="N36" i="86"/>
  <c r="N31" i="86"/>
  <c r="BF35" i="9"/>
  <c r="AX35" i="9"/>
  <c r="BK36" i="101"/>
  <c r="BC36" i="101"/>
  <c r="AY24" i="99"/>
  <c r="BG24" i="99"/>
  <c r="BA42" i="100"/>
  <c r="BI42" i="100"/>
  <c r="R33" i="101"/>
  <c r="R32" i="101"/>
  <c r="R34" i="101"/>
  <c r="R31" i="101"/>
  <c r="R35" i="101"/>
  <c r="R36" i="101"/>
  <c r="BC36" i="107"/>
  <c r="BK36" i="107"/>
  <c r="BF31" i="1"/>
  <c r="AX31" i="1"/>
  <c r="BH26" i="101"/>
  <c r="AZ26" i="101"/>
  <c r="BC51" i="105"/>
  <c r="BK51" i="105"/>
  <c r="K33" i="101"/>
  <c r="K36" i="101"/>
  <c r="K31" i="101"/>
  <c r="K35" i="101"/>
  <c r="K34" i="101"/>
  <c r="K32" i="101"/>
  <c r="BC33" i="98"/>
  <c r="BK33" i="98"/>
  <c r="BG25" i="7"/>
  <c r="AY25" i="7"/>
  <c r="BB24" i="90"/>
  <c r="BJ24" i="90"/>
  <c r="BK43" i="92"/>
  <c r="BC43" i="92"/>
  <c r="BG22" i="104"/>
  <c r="AY22" i="104"/>
  <c r="J27" i="5"/>
  <c r="J26" i="5"/>
  <c r="J23" i="5"/>
  <c r="J24" i="5"/>
  <c r="J22" i="5"/>
  <c r="J25" i="5"/>
  <c r="BA49" i="95"/>
  <c r="BI49" i="95"/>
  <c r="BK40" i="5"/>
  <c r="BC40" i="5"/>
  <c r="BH53" i="117"/>
  <c r="AZ53" i="117"/>
  <c r="W44" i="104"/>
  <c r="W41" i="104"/>
  <c r="W43" i="104"/>
  <c r="W40" i="104"/>
  <c r="W45" i="104"/>
  <c r="W42" i="104"/>
  <c r="BK27" i="91"/>
  <c r="BC27" i="91"/>
  <c r="BA45" i="5"/>
  <c r="BI45" i="5"/>
  <c r="BK34" i="91"/>
  <c r="BC34" i="91"/>
  <c r="BB32" i="89"/>
  <c r="BJ32" i="89"/>
  <c r="AY24" i="92"/>
  <c r="BG24" i="92"/>
  <c r="BC32" i="88"/>
  <c r="BK32" i="88"/>
  <c r="BI36" i="9"/>
  <c r="BA36" i="9"/>
  <c r="BH44" i="88"/>
  <c r="AZ44" i="88"/>
  <c r="BK42" i="7"/>
  <c r="BC42" i="7"/>
  <c r="BJ34" i="108"/>
  <c r="BB34" i="108"/>
  <c r="BG45" i="99"/>
  <c r="AY45" i="99"/>
  <c r="BA54" i="107"/>
  <c r="BI54" i="107"/>
  <c r="BJ43" i="86"/>
  <c r="BB43" i="86"/>
  <c r="F31" i="8"/>
  <c r="F36" i="8"/>
  <c r="F35" i="8"/>
  <c r="F33" i="8"/>
  <c r="F32" i="8"/>
  <c r="F34" i="8"/>
  <c r="BH23" i="91"/>
  <c r="AZ23" i="91"/>
  <c r="BI25" i="94"/>
  <c r="BA25" i="94"/>
  <c r="BK41" i="107"/>
  <c r="BC41" i="107"/>
  <c r="BK23" i="103"/>
  <c r="BC23" i="103"/>
  <c r="BC36" i="86"/>
  <c r="BK36" i="86"/>
  <c r="R40" i="10"/>
  <c r="R42" i="10"/>
  <c r="R43" i="10"/>
  <c r="R41" i="10"/>
  <c r="R45" i="10"/>
  <c r="R44" i="10"/>
  <c r="BJ31" i="6"/>
  <c r="BB31" i="6"/>
  <c r="BB27" i="92"/>
  <c r="BJ27" i="92"/>
  <c r="O35" i="92"/>
  <c r="O32" i="92"/>
  <c r="O31" i="92"/>
  <c r="O34" i="92"/>
  <c r="O33" i="92"/>
  <c r="O36" i="92"/>
  <c r="N33" i="95"/>
  <c r="N34" i="95"/>
  <c r="N36" i="95"/>
  <c r="N31" i="95"/>
  <c r="N32" i="95"/>
  <c r="N35" i="95"/>
  <c r="AY22" i="100"/>
  <c r="BG22" i="100"/>
  <c r="BH34" i="104"/>
  <c r="AZ34" i="104"/>
  <c r="BC23" i="117"/>
  <c r="BK23" i="117"/>
  <c r="AX31" i="90"/>
  <c r="BF31" i="90"/>
  <c r="F23" i="85"/>
  <c r="F24" i="85"/>
  <c r="F27" i="85"/>
  <c r="F26" i="85"/>
  <c r="F22" i="85"/>
  <c r="F25" i="85"/>
  <c r="BA31" i="100"/>
  <c r="BI31" i="100"/>
  <c r="BA34" i="6"/>
  <c r="BI34" i="6"/>
  <c r="AX49" i="88"/>
  <c r="BF49" i="88"/>
  <c r="BB51" i="90"/>
  <c r="BJ51" i="90"/>
  <c r="BJ49" i="93"/>
  <c r="BB49" i="93"/>
  <c r="BK50" i="100"/>
  <c r="BC50" i="100"/>
  <c r="S42" i="4"/>
  <c r="S41" i="4"/>
  <c r="S43" i="4"/>
  <c r="S40" i="4"/>
  <c r="S44" i="4"/>
  <c r="S45" i="4"/>
  <c r="K41" i="98"/>
  <c r="K45" i="98"/>
  <c r="K44" i="98"/>
  <c r="K40" i="98"/>
  <c r="K43" i="98"/>
  <c r="K42" i="98"/>
  <c r="BG45" i="9"/>
  <c r="AY45" i="9"/>
  <c r="BI31" i="86"/>
  <c r="BA31" i="86"/>
  <c r="AZ26" i="94"/>
  <c r="BH26" i="94"/>
  <c r="G54" i="8"/>
  <c r="G53" i="8"/>
  <c r="G51" i="8"/>
  <c r="G52" i="8"/>
  <c r="G50" i="8"/>
  <c r="G49" i="8"/>
  <c r="BJ54" i="86"/>
  <c r="BB54" i="86"/>
  <c r="BG22" i="107"/>
  <c r="AY22" i="107"/>
  <c r="BB41" i="5"/>
  <c r="BJ41" i="5"/>
  <c r="BF45" i="87"/>
  <c r="AX45" i="87"/>
  <c r="F44" i="101"/>
  <c r="F43" i="101"/>
  <c r="F41" i="101"/>
  <c r="F45" i="101"/>
  <c r="F42" i="101"/>
  <c r="F40" i="101"/>
  <c r="BJ24" i="10"/>
  <c r="BB24" i="10"/>
  <c r="BH24" i="88"/>
  <c r="AZ24" i="88"/>
  <c r="BA25" i="100"/>
  <c r="BI25" i="100"/>
  <c r="BC45" i="89"/>
  <c r="BK45" i="89"/>
  <c r="BG24" i="97"/>
  <c r="AY24" i="97"/>
  <c r="N44" i="95"/>
  <c r="N42" i="95"/>
  <c r="N45" i="95"/>
  <c r="N41" i="95"/>
  <c r="N40" i="95"/>
  <c r="N43" i="95"/>
  <c r="BC43" i="87"/>
  <c r="BK43" i="87"/>
  <c r="BA52" i="103"/>
  <c r="BI52" i="103"/>
  <c r="BG43" i="92"/>
  <c r="AY43" i="92"/>
  <c r="BC22" i="96"/>
  <c r="BK22" i="96"/>
  <c r="BF22" i="107"/>
  <c r="AX22" i="107"/>
  <c r="BA36" i="94"/>
  <c r="BI36" i="94"/>
  <c r="F40" i="102"/>
  <c r="F45" i="102"/>
  <c r="F41" i="102"/>
  <c r="F44" i="102"/>
  <c r="F43" i="102"/>
  <c r="F42" i="102"/>
  <c r="AX50" i="98"/>
  <c r="BF50" i="98"/>
  <c r="BB22" i="105"/>
  <c r="BJ22" i="105"/>
  <c r="BG44" i="104"/>
  <c r="AY44" i="104"/>
  <c r="BI26" i="107"/>
  <c r="BA26" i="107"/>
  <c r="BG44" i="86"/>
  <c r="AY44" i="86"/>
  <c r="BC22" i="88"/>
  <c r="BK22" i="88"/>
  <c r="G54" i="101"/>
  <c r="G51" i="101"/>
  <c r="G49" i="101"/>
  <c r="G53" i="101"/>
  <c r="G50" i="101"/>
  <c r="G52" i="101"/>
  <c r="W24" i="107"/>
  <c r="W26" i="107"/>
  <c r="W27" i="107"/>
  <c r="W23" i="107"/>
  <c r="W22" i="107"/>
  <c r="W25" i="107"/>
  <c r="AZ22" i="7"/>
  <c r="BH22" i="7"/>
  <c r="BF54" i="107"/>
  <c r="AX54" i="107"/>
  <c r="BH53" i="94"/>
  <c r="AZ53" i="94"/>
  <c r="O25" i="92"/>
  <c r="O24" i="92"/>
  <c r="O27" i="92"/>
  <c r="O22" i="92"/>
  <c r="O23" i="92"/>
  <c r="O26" i="92"/>
  <c r="BA40" i="107"/>
  <c r="BI40" i="107"/>
  <c r="BH52" i="104"/>
  <c r="AZ52" i="104"/>
  <c r="AZ23" i="8"/>
  <c r="BH23" i="8"/>
  <c r="BK49" i="7"/>
  <c r="BC49" i="7"/>
  <c r="BA26" i="7"/>
  <c r="BI26" i="7"/>
  <c r="BI45" i="8"/>
  <c r="BA45" i="8"/>
  <c r="BJ32" i="95"/>
  <c r="BB32" i="95"/>
  <c r="BC40" i="108"/>
  <c r="BK40" i="108"/>
  <c r="R40" i="90"/>
  <c r="R42" i="90"/>
  <c r="R45" i="90"/>
  <c r="R41" i="90"/>
  <c r="R43" i="90"/>
  <c r="R44" i="90"/>
  <c r="BJ45" i="86"/>
  <c r="BB45" i="86"/>
  <c r="AX23" i="1"/>
  <c r="BF23" i="1"/>
  <c r="O53" i="89"/>
  <c r="O54" i="89"/>
  <c r="O52" i="89"/>
  <c r="O49" i="89"/>
  <c r="O50" i="89"/>
  <c r="O51" i="89"/>
  <c r="BI26" i="94"/>
  <c r="BA26" i="94"/>
  <c r="BI43" i="6"/>
  <c r="BA43" i="6"/>
  <c r="BK24" i="5"/>
  <c r="BC24" i="5"/>
  <c r="BC25" i="103"/>
  <c r="BK25" i="103"/>
  <c r="BI45" i="9"/>
  <c r="BA45" i="9"/>
  <c r="BJ22" i="98"/>
  <c r="BB22" i="98"/>
  <c r="AX31" i="105"/>
  <c r="BF31" i="105"/>
  <c r="BK45" i="94"/>
  <c r="BC45" i="94"/>
  <c r="BF41" i="90"/>
  <c r="AX41" i="90"/>
  <c r="BB24" i="92"/>
  <c r="BJ24" i="92"/>
  <c r="BK53" i="107"/>
  <c r="BC53" i="107"/>
  <c r="BK43" i="98"/>
  <c r="BC43" i="98"/>
  <c r="K34" i="108"/>
  <c r="K36" i="108"/>
  <c r="K31" i="108"/>
  <c r="K33" i="108"/>
  <c r="K32" i="108"/>
  <c r="K35" i="108"/>
  <c r="BK36" i="98"/>
  <c r="BC36" i="98"/>
  <c r="BG41" i="88"/>
  <c r="AY41" i="88"/>
  <c r="O36" i="89"/>
  <c r="O35" i="89"/>
  <c r="O32" i="89"/>
  <c r="O33" i="89"/>
  <c r="O34" i="89"/>
  <c r="O31" i="89"/>
  <c r="BI50" i="9"/>
  <c r="BA50" i="9"/>
  <c r="BH23" i="10"/>
  <c r="AZ23" i="10"/>
  <c r="BF33" i="90"/>
  <c r="AX33" i="90"/>
  <c r="AX45" i="103"/>
  <c r="BF45" i="103"/>
  <c r="F34" i="5"/>
  <c r="F32" i="5"/>
  <c r="F31" i="5"/>
  <c r="F36" i="5"/>
  <c r="F33" i="5"/>
  <c r="F35" i="5"/>
  <c r="BC24" i="87"/>
  <c r="BK24" i="87"/>
  <c r="BA23" i="8"/>
  <c r="BI23" i="8"/>
  <c r="BI32" i="6"/>
  <c r="BA32" i="6"/>
  <c r="AX54" i="88"/>
  <c r="BF54" i="88"/>
  <c r="BB52" i="90"/>
  <c r="BJ52" i="90"/>
  <c r="BJ50" i="93"/>
  <c r="BB50" i="93"/>
  <c r="BK54" i="100"/>
  <c r="BC54" i="100"/>
  <c r="BK34" i="92"/>
  <c r="BC34" i="92"/>
  <c r="BA43" i="86"/>
  <c r="BI43" i="86"/>
  <c r="N22" i="4"/>
  <c r="N25" i="4"/>
  <c r="N23" i="4"/>
  <c r="N27" i="4"/>
  <c r="N26" i="4"/>
  <c r="N24" i="4"/>
  <c r="BH22" i="94"/>
  <c r="AZ22" i="94"/>
  <c r="BJ35" i="96"/>
  <c r="BB35" i="96"/>
  <c r="BA50" i="108"/>
  <c r="BI50" i="108"/>
  <c r="BA53" i="96"/>
  <c r="BI53" i="96"/>
  <c r="BA45" i="103"/>
  <c r="BI45" i="103"/>
  <c r="F32" i="92"/>
  <c r="F31" i="92"/>
  <c r="F36" i="92"/>
  <c r="F34" i="92"/>
  <c r="F33" i="92"/>
  <c r="F35" i="92"/>
  <c r="BA32" i="117"/>
  <c r="BI32" i="117"/>
  <c r="AY53" i="92"/>
  <c r="BG53" i="92"/>
  <c r="BI35" i="7"/>
  <c r="BA35" i="7"/>
  <c r="BI23" i="6"/>
  <c r="BA23" i="6"/>
  <c r="BC51" i="85"/>
  <c r="BK51" i="85"/>
  <c r="AY23" i="97"/>
  <c r="BG23" i="97"/>
  <c r="BF43" i="105"/>
  <c r="AX43" i="105"/>
  <c r="O44" i="86"/>
  <c r="O42" i="86"/>
  <c r="O45" i="86"/>
  <c r="O41" i="86"/>
  <c r="O40" i="86"/>
  <c r="O43" i="86"/>
  <c r="BF31" i="107"/>
  <c r="AX31" i="107"/>
  <c r="BC45" i="87"/>
  <c r="BK45" i="87"/>
  <c r="AY52" i="105"/>
  <c r="BG52" i="105"/>
  <c r="BA34" i="108"/>
  <c r="BI34" i="108"/>
  <c r="BI54" i="94"/>
  <c r="BA54" i="94"/>
  <c r="K32" i="87"/>
  <c r="K36" i="87"/>
  <c r="K33" i="87"/>
  <c r="K31" i="87"/>
  <c r="K34" i="87"/>
  <c r="K35" i="87"/>
  <c r="BK40" i="93"/>
  <c r="BC40" i="93"/>
  <c r="G22" i="108"/>
  <c r="G25" i="108"/>
  <c r="G23" i="108"/>
  <c r="G27" i="108"/>
  <c r="G26" i="108"/>
  <c r="G24" i="108"/>
  <c r="BC44" i="10"/>
  <c r="BK44" i="10"/>
  <c r="BC40" i="102"/>
  <c r="BK40" i="102"/>
  <c r="BK45" i="108"/>
  <c r="BC45" i="108"/>
  <c r="BI51" i="107"/>
  <c r="BA51" i="107"/>
  <c r="BJ42" i="105"/>
  <c r="BB42" i="105"/>
  <c r="AZ41" i="91"/>
  <c r="BH41" i="91"/>
  <c r="F44" i="99"/>
  <c r="F45" i="99"/>
  <c r="F40" i="99"/>
  <c r="F43" i="99"/>
  <c r="F41" i="99"/>
  <c r="F42" i="99"/>
  <c r="AZ43" i="94"/>
  <c r="BH43" i="94"/>
  <c r="BF26" i="1"/>
  <c r="AX26" i="1"/>
  <c r="BH27" i="91"/>
  <c r="AZ27" i="91"/>
  <c r="AX33" i="87"/>
  <c r="BF33" i="87"/>
  <c r="AZ33" i="102"/>
  <c r="BH33" i="102"/>
  <c r="BK33" i="87"/>
  <c r="BC33" i="87"/>
  <c r="AY51" i="7"/>
  <c r="BG51" i="7"/>
  <c r="BB42" i="89"/>
  <c r="BJ42" i="89"/>
  <c r="O53" i="6"/>
  <c r="O52" i="6"/>
  <c r="O49" i="6"/>
  <c r="O54" i="6"/>
  <c r="O50" i="6"/>
  <c r="O51" i="6"/>
  <c r="BC49" i="90"/>
  <c r="BK49" i="90"/>
  <c r="BK22" i="86"/>
  <c r="BC22" i="86"/>
  <c r="BB22" i="93"/>
  <c r="BJ22" i="93"/>
  <c r="BC54" i="87"/>
  <c r="BK54" i="87"/>
  <c r="N36" i="106"/>
  <c r="N34" i="106"/>
  <c r="N32" i="106"/>
  <c r="N33" i="106"/>
  <c r="N35" i="106"/>
  <c r="N31" i="106"/>
  <c r="O44" i="105"/>
  <c r="O45" i="105"/>
  <c r="O40" i="105"/>
  <c r="O43" i="105"/>
  <c r="O41" i="105"/>
  <c r="O42" i="105"/>
  <c r="BK26" i="5"/>
  <c r="BC26" i="5"/>
  <c r="BC44" i="107"/>
  <c r="BK44" i="107"/>
  <c r="N41" i="99"/>
  <c r="N42" i="99"/>
  <c r="N43" i="99"/>
  <c r="N44" i="99"/>
  <c r="N40" i="99"/>
  <c r="N45" i="99"/>
  <c r="BJ40" i="6"/>
  <c r="BB40" i="6"/>
  <c r="BA26" i="95"/>
  <c r="BI26" i="95"/>
  <c r="BC54" i="8"/>
  <c r="BK54" i="8"/>
  <c r="BC27" i="103"/>
  <c r="BK27" i="103"/>
  <c r="BC26" i="98"/>
  <c r="BK26" i="98"/>
  <c r="BH50" i="97"/>
  <c r="AZ50" i="97"/>
  <c r="BI40" i="9"/>
  <c r="BA40" i="9"/>
  <c r="BC54" i="95"/>
  <c r="BK54" i="95"/>
  <c r="BJ25" i="91"/>
  <c r="BB25" i="91"/>
  <c r="BI32" i="103"/>
  <c r="BA32" i="103"/>
  <c r="BB24" i="98"/>
  <c r="BJ24" i="98"/>
  <c r="J51" i="102"/>
  <c r="J50" i="102"/>
  <c r="J52" i="102"/>
  <c r="J53" i="102"/>
  <c r="J54" i="102"/>
  <c r="J49" i="102"/>
  <c r="BK32" i="86"/>
  <c r="BC32" i="86"/>
  <c r="BF53" i="87"/>
  <c r="AX53" i="87"/>
  <c r="BF36" i="105"/>
  <c r="AX36" i="105"/>
  <c r="K33" i="5"/>
  <c r="K35" i="5"/>
  <c r="K32" i="5"/>
  <c r="K36" i="5"/>
  <c r="K34" i="5"/>
  <c r="K31" i="5"/>
  <c r="BC40" i="94"/>
  <c r="BK40" i="94"/>
  <c r="BJ32" i="6"/>
  <c r="BB32" i="6"/>
  <c r="BA54" i="6"/>
  <c r="BI54" i="6"/>
  <c r="BA43" i="94"/>
  <c r="BI43" i="94"/>
  <c r="BH35" i="103"/>
  <c r="AZ35" i="103"/>
  <c r="BG36" i="85"/>
  <c r="AY36" i="85"/>
  <c r="BC22" i="100"/>
  <c r="BK22" i="100"/>
  <c r="BK26" i="94"/>
  <c r="BC26" i="94"/>
  <c r="BH53" i="90"/>
  <c r="AZ53" i="90"/>
  <c r="BG51" i="4"/>
  <c r="AY51" i="4"/>
  <c r="BF45" i="89"/>
  <c r="AX45" i="89"/>
  <c r="AX43" i="90"/>
  <c r="BF43" i="90"/>
  <c r="BA42" i="96"/>
  <c r="BI42" i="96"/>
  <c r="BJ26" i="92"/>
  <c r="BB26" i="92"/>
  <c r="BJ41" i="103"/>
  <c r="BB41" i="103"/>
  <c r="BK34" i="10"/>
  <c r="BC34" i="10"/>
  <c r="F44" i="96"/>
  <c r="F40" i="96"/>
  <c r="F41" i="96"/>
  <c r="F45" i="96"/>
  <c r="F42" i="96"/>
  <c r="F43" i="96"/>
  <c r="O36" i="86"/>
  <c r="O33" i="86"/>
  <c r="O31" i="86"/>
  <c r="O35" i="86"/>
  <c r="O34" i="86"/>
  <c r="O32" i="86"/>
  <c r="AX36" i="9"/>
  <c r="BF36" i="9"/>
  <c r="BK31" i="101"/>
  <c r="BC31" i="101"/>
  <c r="BG27" i="99"/>
  <c r="AY27" i="99"/>
  <c r="AY33" i="8"/>
  <c r="BG33" i="8"/>
  <c r="S51" i="90"/>
  <c r="S52" i="90"/>
  <c r="S49" i="90"/>
  <c r="S54" i="90"/>
  <c r="S50" i="90"/>
  <c r="S53" i="90"/>
  <c r="BI43" i="100"/>
  <c r="BA43" i="100"/>
  <c r="G22" i="91"/>
  <c r="G25" i="91"/>
  <c r="G27" i="91"/>
  <c r="G23" i="91"/>
  <c r="G26" i="91"/>
  <c r="G24" i="91"/>
  <c r="BK45" i="98"/>
  <c r="BC45" i="98"/>
  <c r="BF35" i="1"/>
  <c r="AX35" i="1"/>
  <c r="BH25" i="101"/>
  <c r="AZ25" i="101"/>
  <c r="W33" i="106"/>
  <c r="W34" i="106"/>
  <c r="W36" i="106"/>
  <c r="W31" i="106"/>
  <c r="W32" i="106"/>
  <c r="W35" i="106"/>
  <c r="F33" i="106"/>
  <c r="F35" i="106"/>
  <c r="F31" i="106"/>
  <c r="F36" i="106"/>
  <c r="F32" i="106"/>
  <c r="F34" i="106"/>
  <c r="BJ31" i="93"/>
  <c r="BB31" i="93"/>
  <c r="N53" i="99"/>
  <c r="N54" i="99"/>
  <c r="N49" i="99"/>
  <c r="N51" i="99"/>
  <c r="N52" i="99"/>
  <c r="N50" i="99"/>
  <c r="AY24" i="7"/>
  <c r="BG24" i="7"/>
  <c r="BB25" i="90"/>
  <c r="BJ25" i="90"/>
  <c r="BK42" i="92"/>
  <c r="BC42" i="92"/>
  <c r="K31" i="102"/>
  <c r="K36" i="102"/>
  <c r="K32" i="102"/>
  <c r="K33" i="102"/>
  <c r="K35" i="102"/>
  <c r="K34" i="102"/>
  <c r="BA53" i="95"/>
  <c r="BI53" i="95"/>
  <c r="BC41" i="5"/>
  <c r="BK41" i="5"/>
  <c r="BH49" i="117"/>
  <c r="AZ49" i="117"/>
  <c r="V40" i="104"/>
  <c r="V45" i="104"/>
  <c r="V43" i="104"/>
  <c r="V44" i="104"/>
  <c r="V41" i="104"/>
  <c r="V42" i="104"/>
  <c r="BK24" i="91"/>
  <c r="BC24" i="91"/>
  <c r="F54" i="102"/>
  <c r="F52" i="102"/>
  <c r="F49" i="102"/>
  <c r="F50" i="102"/>
  <c r="F51" i="102"/>
  <c r="F53" i="102"/>
  <c r="BI40" i="5"/>
  <c r="BA40" i="5"/>
  <c r="BB51" i="5"/>
  <c r="BJ51" i="5"/>
  <c r="BB22" i="108"/>
  <c r="BJ22" i="108"/>
  <c r="BJ31" i="89"/>
  <c r="BB31" i="89"/>
  <c r="BK33" i="88"/>
  <c r="BC33" i="88"/>
  <c r="BA34" i="9"/>
  <c r="BI34" i="9"/>
  <c r="BJ42" i="92"/>
  <c r="BB42" i="92"/>
  <c r="BC34" i="103"/>
  <c r="BK34" i="103"/>
  <c r="BB52" i="102"/>
  <c r="BJ52" i="102"/>
  <c r="BG53" i="90"/>
  <c r="AY53" i="90"/>
  <c r="BC36" i="97"/>
  <c r="BK36" i="97"/>
  <c r="BG35" i="99"/>
  <c r="AY35" i="99"/>
  <c r="BC24" i="97"/>
  <c r="BK24" i="97"/>
  <c r="J41" i="89"/>
  <c r="J45" i="89"/>
  <c r="J44" i="89"/>
  <c r="J42" i="89"/>
  <c r="J43" i="89"/>
  <c r="J40" i="89"/>
  <c r="AZ22" i="103"/>
  <c r="BH22" i="103"/>
  <c r="BH43" i="102"/>
  <c r="AZ43" i="102"/>
  <c r="BC31" i="108"/>
  <c r="BK31" i="108"/>
  <c r="BJ23" i="96"/>
  <c r="BB23" i="96"/>
  <c r="AZ51" i="103"/>
  <c r="BH51" i="103"/>
  <c r="BH22" i="107"/>
  <c r="AZ22" i="107"/>
  <c r="O43" i="92"/>
  <c r="O44" i="92"/>
  <c r="O45" i="92"/>
  <c r="O42" i="92"/>
  <c r="O40" i="92"/>
  <c r="O41" i="92"/>
  <c r="AX53" i="9"/>
  <c r="BF53" i="9"/>
  <c r="AY51" i="104"/>
  <c r="BG51" i="104"/>
  <c r="BG25" i="4"/>
  <c r="AY25" i="4"/>
  <c r="BC49" i="101"/>
  <c r="BK49" i="101"/>
  <c r="BA54" i="7"/>
  <c r="BI54" i="7"/>
  <c r="BC26" i="8"/>
  <c r="BK26" i="8"/>
  <c r="W27" i="104"/>
  <c r="W23" i="104"/>
  <c r="W26" i="104"/>
  <c r="W25" i="104"/>
  <c r="W24" i="104"/>
  <c r="W22" i="104"/>
  <c r="AZ25" i="108"/>
  <c r="BH25" i="108"/>
  <c r="BJ24" i="5"/>
  <c r="BB24" i="5"/>
  <c r="BF52" i="6"/>
  <c r="AX52" i="6"/>
  <c r="BH32" i="10"/>
  <c r="AZ32" i="10"/>
  <c r="S34" i="87"/>
  <c r="S31" i="87"/>
  <c r="S33" i="87"/>
  <c r="S36" i="87"/>
  <c r="S32" i="87"/>
  <c r="S35" i="87"/>
  <c r="BB35" i="5"/>
  <c r="BJ35" i="5"/>
  <c r="AX25" i="88"/>
  <c r="BF25" i="88"/>
  <c r="BB51" i="102"/>
  <c r="BJ51" i="102"/>
  <c r="AY54" i="90"/>
  <c r="BG54" i="90"/>
  <c r="BK31" i="97"/>
  <c r="BC31" i="97"/>
  <c r="AZ53" i="93"/>
  <c r="BH53" i="93"/>
  <c r="AY33" i="99"/>
  <c r="BG33" i="99"/>
  <c r="K41" i="108"/>
  <c r="K40" i="108"/>
  <c r="K43" i="108"/>
  <c r="K44" i="108"/>
  <c r="K45" i="108"/>
  <c r="K42" i="108"/>
  <c r="BC51" i="97"/>
  <c r="BK51" i="97"/>
  <c r="F32" i="10"/>
  <c r="F34" i="10"/>
  <c r="F33" i="10"/>
  <c r="F36" i="10"/>
  <c r="F31" i="10"/>
  <c r="F35" i="10"/>
  <c r="O25" i="106"/>
  <c r="O23" i="106"/>
  <c r="O26" i="106"/>
  <c r="O22" i="106"/>
  <c r="O24" i="106"/>
  <c r="O27" i="106"/>
  <c r="BF45" i="1"/>
  <c r="AX45" i="1"/>
  <c r="BB42" i="93"/>
  <c r="BJ42" i="93"/>
  <c r="BJ26" i="102"/>
  <c r="BB26" i="102"/>
  <c r="AZ36" i="7"/>
  <c r="BH36" i="7"/>
  <c r="BI41" i="7"/>
  <c r="BA41" i="7"/>
  <c r="K49" i="89"/>
  <c r="K50" i="89"/>
  <c r="K54" i="89"/>
  <c r="K53" i="89"/>
  <c r="K51" i="89"/>
  <c r="K52" i="89"/>
  <c r="BB51" i="103"/>
  <c r="BJ51" i="103"/>
  <c r="BJ23" i="101"/>
  <c r="BB23" i="101"/>
  <c r="BC35" i="94"/>
  <c r="BK35" i="94"/>
  <c r="BC44" i="91"/>
  <c r="BK44" i="91"/>
  <c r="BC22" i="108"/>
  <c r="BK22" i="108"/>
  <c r="BF50" i="103"/>
  <c r="AX50" i="103"/>
  <c r="G25" i="95"/>
  <c r="G23" i="95"/>
  <c r="G24" i="95"/>
  <c r="G26" i="95"/>
  <c r="G22" i="95"/>
  <c r="G27" i="95"/>
  <c r="BK53" i="92"/>
  <c r="BC53" i="92"/>
  <c r="BH43" i="7"/>
  <c r="AZ43" i="7"/>
  <c r="AZ36" i="88"/>
  <c r="BH36" i="88"/>
  <c r="BJ25" i="6"/>
  <c r="BB25" i="6"/>
  <c r="BI53" i="100"/>
  <c r="BA53" i="100"/>
  <c r="BA22" i="97"/>
  <c r="BI22" i="97"/>
  <c r="BH50" i="91"/>
  <c r="AZ50" i="91"/>
  <c r="AY31" i="92"/>
  <c r="BG31" i="92"/>
  <c r="BI32" i="97"/>
  <c r="BA32" i="97"/>
  <c r="BF35" i="103"/>
  <c r="AX35" i="103"/>
  <c r="BK53" i="104"/>
  <c r="BC53" i="104"/>
  <c r="BI43" i="108"/>
  <c r="BA43" i="108"/>
  <c r="BC41" i="100"/>
  <c r="BK41" i="100"/>
  <c r="AZ36" i="97"/>
  <c r="BH36" i="97"/>
  <c r="BB49" i="91"/>
  <c r="BJ49" i="91"/>
  <c r="BK24" i="99"/>
  <c r="BC24" i="99"/>
  <c r="AX24" i="9"/>
  <c r="BF24" i="9"/>
  <c r="AZ50" i="104"/>
  <c r="BH50" i="104"/>
  <c r="BJ43" i="98"/>
  <c r="BB43" i="98"/>
  <c r="BH22" i="8"/>
  <c r="AZ22" i="8"/>
  <c r="BA26" i="103"/>
  <c r="BI26" i="103"/>
  <c r="AZ24" i="90"/>
  <c r="BH24" i="90"/>
  <c r="S23" i="90"/>
  <c r="S25" i="90"/>
  <c r="S24" i="90"/>
  <c r="S22" i="90"/>
  <c r="S27" i="90"/>
  <c r="S26" i="90"/>
  <c r="AZ43" i="8"/>
  <c r="BH43" i="8"/>
  <c r="BF22" i="105"/>
  <c r="AX22" i="105"/>
  <c r="BK54" i="7"/>
  <c r="BC54" i="7"/>
  <c r="BB44" i="4"/>
  <c r="BJ44" i="4"/>
  <c r="BA24" i="7"/>
  <c r="BI24" i="7"/>
  <c r="BK49" i="10"/>
  <c r="BC49" i="10"/>
  <c r="K50" i="6"/>
  <c r="K54" i="6"/>
  <c r="K52" i="6"/>
  <c r="K51" i="6"/>
  <c r="K53" i="6"/>
  <c r="K49" i="6"/>
  <c r="S49" i="91"/>
  <c r="S52" i="91"/>
  <c r="S54" i="91"/>
  <c r="S51" i="91"/>
  <c r="S53" i="91"/>
  <c r="S50" i="91"/>
  <c r="BJ33" i="4"/>
  <c r="BB33" i="4"/>
  <c r="BA43" i="8"/>
  <c r="BI43" i="8"/>
  <c r="R45" i="98"/>
  <c r="R44" i="98"/>
  <c r="R42" i="98"/>
  <c r="R41" i="98"/>
  <c r="R43" i="98"/>
  <c r="R40" i="98"/>
  <c r="BG25" i="105"/>
  <c r="AY25" i="105"/>
  <c r="BG33" i="9"/>
  <c r="AY33" i="9"/>
  <c r="BB32" i="98"/>
  <c r="BJ32" i="98"/>
  <c r="BC42" i="101"/>
  <c r="BK42" i="101"/>
  <c r="BG26" i="85"/>
  <c r="AY26" i="85"/>
  <c r="AY54" i="97"/>
  <c r="BG54" i="97"/>
  <c r="BF53" i="89"/>
  <c r="AX53" i="89"/>
  <c r="BG43" i="88"/>
  <c r="AY43" i="88"/>
  <c r="N49" i="5"/>
  <c r="N54" i="5"/>
  <c r="N50" i="5"/>
  <c r="N52" i="5"/>
  <c r="N51" i="5"/>
  <c r="N53" i="5"/>
  <c r="BI24" i="104"/>
  <c r="BA24" i="104"/>
  <c r="K44" i="6"/>
  <c r="K43" i="6"/>
  <c r="K40" i="6"/>
  <c r="K41" i="6"/>
  <c r="K42" i="6"/>
  <c r="K45" i="6"/>
  <c r="BK45" i="88"/>
  <c r="BC45" i="88"/>
  <c r="AY31" i="104"/>
  <c r="BG31" i="104"/>
  <c r="BK54" i="98"/>
  <c r="BC54" i="98"/>
  <c r="N54" i="106"/>
  <c r="N53" i="106"/>
  <c r="N49" i="106"/>
  <c r="N52" i="106"/>
  <c r="N50" i="106"/>
  <c r="N51" i="106"/>
  <c r="J22" i="117"/>
  <c r="J25" i="117"/>
  <c r="J27" i="117"/>
  <c r="J24" i="117"/>
  <c r="J26" i="117"/>
  <c r="J23" i="117"/>
  <c r="AZ25" i="10"/>
  <c r="BH25" i="10"/>
  <c r="BG41" i="94"/>
  <c r="AY41" i="94"/>
  <c r="AZ42" i="97"/>
  <c r="BH42" i="97"/>
  <c r="AX32" i="90"/>
  <c r="BF32" i="90"/>
  <c r="BB34" i="102"/>
  <c r="BJ34" i="102"/>
  <c r="F26" i="93"/>
  <c r="F22" i="93"/>
  <c r="F27" i="93"/>
  <c r="F24" i="93"/>
  <c r="F25" i="93"/>
  <c r="F23" i="93"/>
  <c r="AY53" i="9"/>
  <c r="BG53" i="9"/>
  <c r="AY49" i="107"/>
  <c r="BG49" i="107"/>
  <c r="BA35" i="104"/>
  <c r="BI35" i="104"/>
  <c r="BK50" i="94"/>
  <c r="BC50" i="94"/>
  <c r="BF40" i="103"/>
  <c r="AX40" i="103"/>
  <c r="BC34" i="5"/>
  <c r="BK34" i="5"/>
  <c r="BC22" i="7"/>
  <c r="BK22" i="7"/>
  <c r="K33" i="95"/>
  <c r="K34" i="95"/>
  <c r="K36" i="95"/>
  <c r="K35" i="95"/>
  <c r="K31" i="95"/>
  <c r="K32" i="95"/>
  <c r="BA24" i="8"/>
  <c r="BI24" i="8"/>
  <c r="BI36" i="6"/>
  <c r="BA36" i="6"/>
  <c r="BA53" i="5"/>
  <c r="BI53" i="5"/>
  <c r="BA32" i="85"/>
  <c r="BI32" i="85"/>
  <c r="S25" i="10"/>
  <c r="S26" i="10"/>
  <c r="S23" i="10"/>
  <c r="S27" i="10"/>
  <c r="S22" i="10"/>
  <c r="S24" i="10"/>
  <c r="AX52" i="88"/>
  <c r="BF52" i="88"/>
  <c r="AY50" i="103"/>
  <c r="BG50" i="103"/>
  <c r="BJ26" i="88"/>
  <c r="BB26" i="88"/>
  <c r="BC36" i="100"/>
  <c r="BK36" i="100"/>
  <c r="BJ53" i="90"/>
  <c r="BB53" i="90"/>
  <c r="AZ42" i="107"/>
  <c r="BH42" i="107"/>
  <c r="BK53" i="88"/>
  <c r="BC53" i="88"/>
  <c r="AX24" i="98"/>
  <c r="BF24" i="98"/>
  <c r="G49" i="86"/>
  <c r="G54" i="86"/>
  <c r="G51" i="86"/>
  <c r="G53" i="86"/>
  <c r="G52" i="86"/>
  <c r="G50" i="86"/>
  <c r="AY32" i="90"/>
  <c r="BG32" i="90"/>
  <c r="BK36" i="92"/>
  <c r="BC36" i="92"/>
  <c r="BB35" i="10"/>
  <c r="BJ35" i="10"/>
  <c r="BJ50" i="95"/>
  <c r="BB50" i="95"/>
  <c r="BA45" i="86"/>
  <c r="BI45" i="86"/>
  <c r="BH54" i="96"/>
  <c r="AZ54" i="96"/>
  <c r="BG43" i="9"/>
  <c r="AY43" i="9"/>
  <c r="BH31" i="8"/>
  <c r="AZ31" i="8"/>
  <c r="S52" i="101"/>
  <c r="S51" i="101"/>
  <c r="S49" i="101"/>
  <c r="S53" i="101"/>
  <c r="S50" i="101"/>
  <c r="S54" i="101"/>
  <c r="BI33" i="86"/>
  <c r="BA33" i="86"/>
  <c r="BH24" i="94"/>
  <c r="AZ24" i="94"/>
  <c r="BA52" i="88"/>
  <c r="BI52" i="88"/>
  <c r="BJ34" i="96"/>
  <c r="BB34" i="96"/>
  <c r="BF41" i="98"/>
  <c r="AX41" i="98"/>
  <c r="W50" i="106"/>
  <c r="W54" i="106"/>
  <c r="W49" i="106"/>
  <c r="W53" i="106"/>
  <c r="W52" i="106"/>
  <c r="W51" i="106"/>
  <c r="G23" i="106"/>
  <c r="G27" i="106"/>
  <c r="G25" i="106"/>
  <c r="G22" i="106"/>
  <c r="G24" i="106"/>
  <c r="G26" i="106"/>
  <c r="AZ35" i="100"/>
  <c r="BH35" i="100"/>
  <c r="S31" i="98"/>
  <c r="S32" i="98"/>
  <c r="S33" i="98"/>
  <c r="S34" i="98"/>
  <c r="S36" i="98"/>
  <c r="S35" i="98"/>
  <c r="AY23" i="107"/>
  <c r="BG23" i="107"/>
  <c r="AX34" i="89"/>
  <c r="BF34" i="89"/>
  <c r="BK53" i="5"/>
  <c r="BC53" i="5"/>
  <c r="BG41" i="90"/>
  <c r="AY41" i="90"/>
  <c r="AZ53" i="88"/>
  <c r="BH53" i="88"/>
  <c r="BJ31" i="88"/>
  <c r="BB31" i="88"/>
  <c r="BC25" i="106"/>
  <c r="BK25" i="106"/>
  <c r="BJ44" i="5"/>
  <c r="BB44" i="5"/>
  <c r="K50" i="87"/>
  <c r="K51" i="87"/>
  <c r="K52" i="87"/>
  <c r="K53" i="87"/>
  <c r="K49" i="87"/>
  <c r="K54" i="87"/>
  <c r="BF42" i="87"/>
  <c r="AX42" i="87"/>
  <c r="BB45" i="96"/>
  <c r="BJ45" i="96"/>
  <c r="O31" i="5"/>
  <c r="O32" i="5"/>
  <c r="O36" i="5"/>
  <c r="O35" i="5"/>
  <c r="O33" i="5"/>
  <c r="O34" i="5"/>
  <c r="BH49" i="101"/>
  <c r="AZ49" i="101"/>
  <c r="BB36" i="87"/>
  <c r="BJ36" i="87"/>
  <c r="BK22" i="105"/>
  <c r="BC22" i="105"/>
  <c r="BB26" i="10"/>
  <c r="BJ26" i="10"/>
  <c r="J33" i="117"/>
  <c r="J36" i="117"/>
  <c r="J34" i="117"/>
  <c r="J32" i="117"/>
  <c r="J35" i="117"/>
  <c r="J31" i="117"/>
  <c r="BH26" i="88"/>
  <c r="AZ26" i="88"/>
  <c r="BB44" i="108"/>
  <c r="BJ44" i="108"/>
  <c r="BJ36" i="92"/>
  <c r="BB36" i="92"/>
  <c r="N50" i="105"/>
  <c r="N51" i="105"/>
  <c r="N52" i="105"/>
  <c r="N49" i="105"/>
  <c r="N54" i="105"/>
  <c r="N53" i="105"/>
  <c r="G33" i="93"/>
  <c r="G36" i="93"/>
  <c r="G35" i="93"/>
  <c r="G31" i="93"/>
  <c r="G34" i="93"/>
  <c r="G32" i="93"/>
  <c r="BA24" i="100"/>
  <c r="BI24" i="100"/>
  <c r="BG26" i="91"/>
  <c r="AY26" i="91"/>
  <c r="AZ36" i="101"/>
  <c r="BH36" i="101"/>
  <c r="BK43" i="89"/>
  <c r="BC43" i="89"/>
  <c r="BK49" i="85"/>
  <c r="BC49" i="85"/>
  <c r="BC41" i="96"/>
  <c r="BK41" i="96"/>
  <c r="BK49" i="117"/>
  <c r="BC49" i="117"/>
  <c r="AY25" i="94"/>
  <c r="BG25" i="94"/>
  <c r="BA41" i="104"/>
  <c r="BI41" i="104"/>
  <c r="AY26" i="97"/>
  <c r="BG26" i="97"/>
  <c r="R53" i="106"/>
  <c r="R51" i="106"/>
  <c r="R49" i="106"/>
  <c r="R52" i="106"/>
  <c r="R54" i="106"/>
  <c r="R50" i="106"/>
  <c r="BC52" i="99"/>
  <c r="BK52" i="99"/>
  <c r="BF40" i="105"/>
  <c r="AX40" i="105"/>
  <c r="AZ41" i="101"/>
  <c r="BH41" i="101"/>
  <c r="AX35" i="107"/>
  <c r="BF35" i="107"/>
  <c r="BK54" i="86"/>
  <c r="BC54" i="86"/>
  <c r="BK33" i="85"/>
  <c r="BC33" i="85"/>
  <c r="BC44" i="87"/>
  <c r="BK44" i="87"/>
  <c r="AY53" i="105"/>
  <c r="BG53" i="105"/>
  <c r="BJ49" i="89"/>
  <c r="BB49" i="89"/>
  <c r="BA54" i="103"/>
  <c r="BI54" i="103"/>
  <c r="K54" i="98"/>
  <c r="K49" i="98"/>
  <c r="K53" i="98"/>
  <c r="K50" i="98"/>
  <c r="K51" i="98"/>
  <c r="K52" i="98"/>
  <c r="BG40" i="92"/>
  <c r="AY40" i="92"/>
  <c r="BG22" i="9"/>
  <c r="AY22" i="9"/>
  <c r="BI50" i="94"/>
  <c r="BA50" i="94"/>
  <c r="BA43" i="97"/>
  <c r="BI43" i="97"/>
  <c r="BK23" i="96"/>
  <c r="BC23" i="96"/>
  <c r="BA44" i="88"/>
  <c r="BI44" i="88"/>
  <c r="AX25" i="107"/>
  <c r="BF25" i="107"/>
  <c r="AZ33" i="107"/>
  <c r="BH33" i="107"/>
  <c r="F40" i="4"/>
  <c r="F44" i="4"/>
  <c r="F42" i="4"/>
  <c r="F41" i="4"/>
  <c r="F45" i="4"/>
  <c r="F43" i="4"/>
  <c r="BI32" i="94"/>
  <c r="BA32" i="94"/>
  <c r="BI25" i="85"/>
  <c r="BA25" i="85"/>
  <c r="BG36" i="7"/>
  <c r="AY36" i="7"/>
  <c r="BK50" i="93"/>
  <c r="BC50" i="93"/>
  <c r="BK41" i="10"/>
  <c r="BC41" i="10"/>
  <c r="BC22" i="85"/>
  <c r="BK22" i="85"/>
  <c r="O51" i="4"/>
  <c r="O49" i="4"/>
  <c r="O52" i="4"/>
  <c r="O50" i="4"/>
  <c r="O54" i="4"/>
  <c r="O53" i="4"/>
  <c r="BG36" i="97"/>
  <c r="AY36" i="97"/>
  <c r="BF41" i="107"/>
  <c r="AX41" i="107"/>
  <c r="BJ23" i="105"/>
  <c r="BB23" i="105"/>
  <c r="BA22" i="105"/>
  <c r="BI22" i="105"/>
  <c r="BA23" i="107"/>
  <c r="BI23" i="107"/>
  <c r="BJ51" i="10"/>
  <c r="BB51" i="10"/>
  <c r="AY32" i="94"/>
  <c r="BG32" i="94"/>
  <c r="AZ24" i="117"/>
  <c r="BH24" i="117"/>
  <c r="BJ54" i="105"/>
  <c r="BB54" i="105"/>
  <c r="BK23" i="88"/>
  <c r="BC23" i="88"/>
  <c r="J41" i="87"/>
  <c r="J40" i="87"/>
  <c r="J43" i="87"/>
  <c r="J42" i="87"/>
  <c r="J45" i="87"/>
  <c r="J44" i="87"/>
  <c r="N45" i="5"/>
  <c r="N43" i="5"/>
  <c r="N40" i="5"/>
  <c r="N44" i="5"/>
  <c r="N41" i="5"/>
  <c r="N42" i="5"/>
  <c r="BJ52" i="96"/>
  <c r="BB52" i="96"/>
  <c r="AZ44" i="85"/>
  <c r="BH44" i="85"/>
  <c r="BJ36" i="86"/>
  <c r="BB36" i="86"/>
  <c r="BK43" i="103"/>
  <c r="BC43" i="103"/>
  <c r="BH50" i="100"/>
  <c r="AZ50" i="100"/>
  <c r="BH31" i="94"/>
  <c r="AZ31" i="94"/>
  <c r="AZ27" i="7"/>
  <c r="BH27" i="7"/>
  <c r="N24" i="105"/>
  <c r="N26" i="105"/>
  <c r="N27" i="105"/>
  <c r="N22" i="105"/>
  <c r="N25" i="105"/>
  <c r="N23" i="105"/>
  <c r="BB22" i="103"/>
  <c r="BJ22" i="103"/>
  <c r="BC54" i="89"/>
  <c r="BK54" i="89"/>
  <c r="BH44" i="117"/>
  <c r="AZ44" i="117"/>
  <c r="BK25" i="101"/>
  <c r="BC25" i="101"/>
  <c r="AZ42" i="96"/>
  <c r="BH42" i="96"/>
  <c r="BJ42" i="102"/>
  <c r="BB42" i="102"/>
  <c r="BI25" i="92"/>
  <c r="BA25" i="92"/>
  <c r="BG45" i="103"/>
  <c r="AY45" i="103"/>
  <c r="BJ23" i="86"/>
  <c r="BB23" i="86"/>
  <c r="BC50" i="91"/>
  <c r="BK50" i="91"/>
  <c r="BH49" i="94"/>
  <c r="AZ49" i="94"/>
  <c r="F41" i="117"/>
  <c r="F45" i="117"/>
  <c r="F44" i="117"/>
  <c r="F43" i="117"/>
  <c r="F42" i="117"/>
  <c r="F40" i="117"/>
  <c r="AX42" i="6"/>
  <c r="BF42" i="6"/>
  <c r="AZ40" i="10"/>
  <c r="BH40" i="10"/>
  <c r="BC31" i="8"/>
  <c r="BK31" i="8"/>
  <c r="BI27" i="86"/>
  <c r="BA27" i="86"/>
  <c r="BB54" i="99"/>
  <c r="BJ54" i="99"/>
  <c r="O50" i="86"/>
  <c r="O53" i="86"/>
  <c r="O51" i="86"/>
  <c r="O49" i="86"/>
  <c r="O54" i="86"/>
  <c r="O52" i="86"/>
  <c r="BA32" i="105"/>
  <c r="BI32" i="105"/>
  <c r="BC24" i="10"/>
  <c r="BK24" i="10"/>
  <c r="BC36" i="90"/>
  <c r="BK36" i="90"/>
  <c r="BG50" i="8"/>
  <c r="AY50" i="8"/>
  <c r="BB22" i="4"/>
  <c r="BJ22" i="4"/>
  <c r="BH40" i="104"/>
  <c r="AZ40" i="104"/>
  <c r="BA31" i="8"/>
  <c r="BI31" i="8"/>
  <c r="BJ52" i="98"/>
  <c r="BB52" i="98"/>
  <c r="BI25" i="9"/>
  <c r="BA25" i="9"/>
  <c r="BG31" i="103"/>
  <c r="AY31" i="103"/>
  <c r="BI44" i="95"/>
  <c r="BA44" i="95"/>
  <c r="BC53" i="103"/>
  <c r="BK53" i="103"/>
  <c r="BB41" i="92"/>
  <c r="BJ41" i="92"/>
  <c r="W41" i="100"/>
  <c r="W43" i="100"/>
  <c r="W44" i="100"/>
  <c r="W42" i="100"/>
  <c r="W45" i="100"/>
  <c r="W40" i="100"/>
  <c r="AY52" i="90"/>
  <c r="BG52" i="90"/>
  <c r="BK32" i="97"/>
  <c r="BC32" i="97"/>
  <c r="BH54" i="93"/>
  <c r="AZ54" i="93"/>
  <c r="G51" i="4"/>
  <c r="G53" i="4"/>
  <c r="G54" i="4"/>
  <c r="G52" i="4"/>
  <c r="G50" i="4"/>
  <c r="G49" i="4"/>
  <c r="BK26" i="97"/>
  <c r="BC26" i="97"/>
  <c r="J41" i="108"/>
  <c r="J43" i="108"/>
  <c r="J40" i="108"/>
  <c r="J45" i="108"/>
  <c r="J42" i="108"/>
  <c r="J44" i="108"/>
  <c r="BK52" i="97"/>
  <c r="BC52" i="97"/>
  <c r="G31" i="10"/>
  <c r="G36" i="10"/>
  <c r="G34" i="10"/>
  <c r="G33" i="10"/>
  <c r="G35" i="10"/>
  <c r="G32" i="10"/>
  <c r="N26" i="106"/>
  <c r="N23" i="106"/>
  <c r="N27" i="106"/>
  <c r="N25" i="106"/>
  <c r="N24" i="106"/>
  <c r="N22" i="106"/>
  <c r="AX42" i="1"/>
  <c r="BF42" i="1"/>
  <c r="BJ41" i="93"/>
  <c r="BB41" i="93"/>
  <c r="BJ22" i="102"/>
  <c r="BB22" i="102"/>
  <c r="BH34" i="7"/>
  <c r="AZ34" i="7"/>
  <c r="BI45" i="7"/>
  <c r="BA45" i="7"/>
  <c r="J54" i="89"/>
  <c r="J51" i="89"/>
  <c r="J49" i="89"/>
  <c r="J50" i="89"/>
  <c r="J52" i="89"/>
  <c r="J53" i="89"/>
  <c r="BJ49" i="103"/>
  <c r="BB49" i="103"/>
  <c r="BG26" i="100"/>
  <c r="AY26" i="100"/>
  <c r="BC33" i="94"/>
  <c r="BK33" i="94"/>
  <c r="BK41" i="91"/>
  <c r="BC41" i="91"/>
  <c r="BC24" i="108"/>
  <c r="BK24" i="108"/>
  <c r="AX54" i="103"/>
  <c r="BF54" i="103"/>
  <c r="F22" i="95"/>
  <c r="F26" i="95"/>
  <c r="F27" i="95"/>
  <c r="F23" i="95"/>
  <c r="F24" i="95"/>
  <c r="F25" i="95"/>
  <c r="BK50" i="92"/>
  <c r="BC50" i="92"/>
  <c r="BH40" i="7"/>
  <c r="AZ40" i="7"/>
  <c r="AZ35" i="88"/>
  <c r="BH35" i="88"/>
  <c r="J40" i="102"/>
  <c r="J44" i="102"/>
  <c r="J41" i="102"/>
  <c r="J43" i="102"/>
  <c r="J42" i="102"/>
  <c r="J45" i="102"/>
  <c r="N52" i="92"/>
  <c r="N50" i="92"/>
  <c r="N54" i="92"/>
  <c r="N53" i="92"/>
  <c r="N51" i="92"/>
  <c r="N49" i="92"/>
  <c r="BA23" i="97"/>
  <c r="BI23" i="97"/>
  <c r="AZ53" i="91"/>
  <c r="BH53" i="91"/>
  <c r="BG33" i="92"/>
  <c r="AY33" i="92"/>
  <c r="BI33" i="97"/>
  <c r="BA33" i="97"/>
  <c r="AZ26" i="97"/>
  <c r="BH26" i="97"/>
  <c r="J34" i="10"/>
  <c r="J32" i="10"/>
  <c r="J33" i="10"/>
  <c r="J36" i="10"/>
  <c r="J35" i="10"/>
  <c r="J31" i="10"/>
  <c r="BK40" i="95"/>
  <c r="BC40" i="95"/>
  <c r="BK40" i="105"/>
  <c r="BC40" i="105"/>
  <c r="BF27" i="89"/>
  <c r="AX27" i="89"/>
  <c r="BK32" i="96"/>
  <c r="BC32" i="96"/>
  <c r="BG32" i="107"/>
  <c r="AY32" i="107"/>
  <c r="BJ51" i="4"/>
  <c r="BB51" i="4"/>
  <c r="BH50" i="108"/>
  <c r="AZ50" i="108"/>
  <c r="BC42" i="86"/>
  <c r="BK42" i="86"/>
  <c r="K25" i="101"/>
  <c r="K24" i="101"/>
  <c r="K23" i="101"/>
  <c r="K26" i="101"/>
  <c r="K27" i="101"/>
  <c r="K22" i="101"/>
  <c r="K40" i="117"/>
  <c r="K41" i="117"/>
  <c r="K44" i="117"/>
  <c r="K42" i="117"/>
  <c r="K43" i="117"/>
  <c r="K45" i="117"/>
  <c r="BK34" i="7"/>
  <c r="BC34" i="7"/>
  <c r="BI35" i="92"/>
  <c r="BA35" i="92"/>
  <c r="BH26" i="85"/>
  <c r="AZ26" i="85"/>
  <c r="BA53" i="97"/>
  <c r="BI53" i="97"/>
  <c r="BJ35" i="99"/>
  <c r="BB35" i="99"/>
  <c r="F45" i="108"/>
  <c r="F42" i="108"/>
  <c r="F43" i="108"/>
  <c r="F41" i="108"/>
  <c r="F44" i="108"/>
  <c r="F40" i="108"/>
  <c r="BF24" i="87"/>
  <c r="AX24" i="87"/>
  <c r="BJ24" i="99"/>
  <c r="BB24" i="99"/>
  <c r="AY49" i="99"/>
  <c r="BG49" i="99"/>
  <c r="AY22" i="103"/>
  <c r="BG22" i="103"/>
  <c r="BA35" i="95"/>
  <c r="BI35" i="95"/>
  <c r="AZ49" i="104"/>
  <c r="BH49" i="104"/>
  <c r="BJ45" i="98"/>
  <c r="BB45" i="98"/>
  <c r="BK23" i="92"/>
  <c r="BC23" i="92"/>
  <c r="AZ26" i="8"/>
  <c r="BH26" i="8"/>
  <c r="BI23" i="103"/>
  <c r="BA23" i="103"/>
  <c r="O31" i="99"/>
  <c r="O36" i="99"/>
  <c r="O35" i="99"/>
  <c r="O34" i="99"/>
  <c r="O33" i="99"/>
  <c r="O32" i="99"/>
  <c r="K49" i="5"/>
  <c r="K51" i="5"/>
  <c r="K50" i="5"/>
  <c r="K53" i="5"/>
  <c r="K52" i="5"/>
  <c r="K54" i="5"/>
  <c r="BI27" i="108"/>
  <c r="BA27" i="108"/>
  <c r="AZ40" i="8"/>
  <c r="BH40" i="8"/>
  <c r="BF26" i="105"/>
  <c r="AX26" i="105"/>
  <c r="BC53" i="7"/>
  <c r="BK53" i="7"/>
  <c r="BJ43" i="4"/>
  <c r="BB43" i="4"/>
  <c r="BA22" i="7"/>
  <c r="BI22" i="7"/>
  <c r="BC50" i="10"/>
  <c r="BK50" i="10"/>
  <c r="N26" i="6"/>
  <c r="N25" i="6"/>
  <c r="N22" i="6"/>
  <c r="N27" i="6"/>
  <c r="N23" i="6"/>
  <c r="N24" i="6"/>
  <c r="F25" i="99"/>
  <c r="F27" i="99"/>
  <c r="F24" i="99"/>
  <c r="F23" i="99"/>
  <c r="F26" i="99"/>
  <c r="F22" i="99"/>
  <c r="AZ36" i="104"/>
  <c r="BH36" i="104"/>
  <c r="BG27" i="85"/>
  <c r="AY27" i="85"/>
  <c r="BG50" i="97"/>
  <c r="AY50" i="97"/>
  <c r="K33" i="93"/>
  <c r="K32" i="93"/>
  <c r="K31" i="93"/>
  <c r="K35" i="93"/>
  <c r="K34" i="93"/>
  <c r="K36" i="93"/>
  <c r="N33" i="6"/>
  <c r="N32" i="6"/>
  <c r="N34" i="6"/>
  <c r="N36" i="6"/>
  <c r="N35" i="6"/>
  <c r="N31" i="6"/>
  <c r="BC40" i="88"/>
  <c r="BK40" i="88"/>
  <c r="BG36" i="104"/>
  <c r="AY36" i="104"/>
  <c r="BC52" i="98"/>
  <c r="BK52" i="98"/>
  <c r="BI53" i="9"/>
  <c r="BA53" i="9"/>
  <c r="K26" i="117"/>
  <c r="K23" i="117"/>
  <c r="K24" i="117"/>
  <c r="K27" i="117"/>
  <c r="K22" i="117"/>
  <c r="K25" i="117"/>
  <c r="AZ24" i="10"/>
  <c r="BH24" i="10"/>
  <c r="BG44" i="94"/>
  <c r="AY44" i="94"/>
  <c r="BH41" i="97"/>
  <c r="AZ41" i="97"/>
  <c r="AX34" i="90"/>
  <c r="BF34" i="90"/>
  <c r="BB36" i="102"/>
  <c r="BJ36" i="102"/>
  <c r="G24" i="93"/>
  <c r="G25" i="93"/>
  <c r="G23" i="93"/>
  <c r="G22" i="93"/>
  <c r="G27" i="93"/>
  <c r="G26" i="93"/>
  <c r="AY54" i="9"/>
  <c r="BG54" i="9"/>
  <c r="BG52" i="107"/>
  <c r="AY52" i="107"/>
  <c r="BI31" i="104"/>
  <c r="BA31" i="104"/>
  <c r="BC51" i="94"/>
  <c r="BK51" i="94"/>
  <c r="AX41" i="103"/>
  <c r="BF41" i="103"/>
  <c r="BK35" i="5"/>
  <c r="BC35" i="5"/>
  <c r="BC24" i="7"/>
  <c r="BK24" i="7"/>
  <c r="J35" i="95"/>
  <c r="J32" i="95"/>
  <c r="J33" i="95"/>
  <c r="J31" i="95"/>
  <c r="J34" i="95"/>
  <c r="J36" i="95"/>
  <c r="BI26" i="8"/>
  <c r="BA26" i="8"/>
  <c r="BA33" i="6"/>
  <c r="BI33" i="6"/>
  <c r="BA51" i="5"/>
  <c r="BI51" i="5"/>
  <c r="BA35" i="85"/>
  <c r="BI35" i="85"/>
  <c r="R27" i="10"/>
  <c r="R24" i="10"/>
  <c r="R22" i="10"/>
  <c r="R26" i="10"/>
  <c r="R23" i="10"/>
  <c r="R25" i="10"/>
  <c r="AX50" i="88"/>
  <c r="BF50" i="88"/>
  <c r="AY54" i="103"/>
  <c r="BG54" i="103"/>
  <c r="BJ25" i="88"/>
  <c r="BB25" i="88"/>
  <c r="BK31" i="100"/>
  <c r="BC31" i="100"/>
  <c r="BJ54" i="90"/>
  <c r="BB54" i="90"/>
  <c r="AZ45" i="107"/>
  <c r="BH45" i="107"/>
  <c r="BC51" i="88"/>
  <c r="BK51" i="88"/>
  <c r="AX25" i="98"/>
  <c r="BF25" i="98"/>
  <c r="F53" i="86"/>
  <c r="F51" i="86"/>
  <c r="F52" i="86"/>
  <c r="F50" i="86"/>
  <c r="F49" i="86"/>
  <c r="F54" i="86"/>
  <c r="BJ31" i="117"/>
  <c r="BB31" i="117"/>
  <c r="BG36" i="90"/>
  <c r="AY36" i="90"/>
  <c r="BK33" i="92"/>
  <c r="BC33" i="92"/>
  <c r="BB32" i="10"/>
  <c r="BJ32" i="10"/>
  <c r="BH51" i="96"/>
  <c r="AZ51" i="96"/>
  <c r="AY44" i="9"/>
  <c r="BG44" i="9"/>
  <c r="BH53" i="102"/>
  <c r="AZ53" i="102"/>
  <c r="F36" i="91"/>
  <c r="F31" i="91"/>
  <c r="F34" i="91"/>
  <c r="F35" i="91"/>
  <c r="F32" i="91"/>
  <c r="F33" i="91"/>
  <c r="BA36" i="86"/>
  <c r="BI36" i="86"/>
  <c r="AZ31" i="90"/>
  <c r="BH31" i="90"/>
  <c r="BA49" i="88"/>
  <c r="BI49" i="88"/>
  <c r="BH26" i="96"/>
  <c r="AZ26" i="96"/>
  <c r="BB32" i="96"/>
  <c r="BJ32" i="96"/>
  <c r="BF40" i="98"/>
  <c r="AX40" i="98"/>
  <c r="AX23" i="103"/>
  <c r="BF23" i="103"/>
  <c r="BB53" i="86"/>
  <c r="BJ53" i="86"/>
  <c r="BA53" i="108"/>
  <c r="BI53" i="108"/>
  <c r="AZ32" i="100"/>
  <c r="BH32" i="100"/>
  <c r="BI50" i="96"/>
  <c r="BA50" i="96"/>
  <c r="AY24" i="107"/>
  <c r="BG24" i="107"/>
  <c r="AX35" i="89"/>
  <c r="BF35" i="89"/>
  <c r="AY40" i="90"/>
  <c r="BG40" i="90"/>
  <c r="BH49" i="88"/>
  <c r="AZ49" i="88"/>
  <c r="BI41" i="103"/>
  <c r="BA41" i="103"/>
  <c r="BK27" i="106"/>
  <c r="BC27" i="106"/>
  <c r="BJ42" i="5"/>
  <c r="BB42" i="5"/>
  <c r="BG26" i="86"/>
  <c r="AY26" i="86"/>
  <c r="BJ43" i="96"/>
  <c r="BB43" i="96"/>
  <c r="J43" i="93"/>
  <c r="J42" i="93"/>
  <c r="J41" i="93"/>
  <c r="J44" i="93"/>
  <c r="J45" i="93"/>
  <c r="J40" i="93"/>
  <c r="BH51" i="101"/>
  <c r="AZ51" i="101"/>
  <c r="BJ33" i="87"/>
  <c r="BB33" i="87"/>
  <c r="BK23" i="105"/>
  <c r="BC23" i="105"/>
  <c r="BC31" i="89"/>
  <c r="BK31" i="89"/>
  <c r="BJ27" i="10"/>
  <c r="BB27" i="10"/>
  <c r="BH23" i="88"/>
  <c r="AZ23" i="88"/>
  <c r="BJ40" i="108"/>
  <c r="BB40" i="108"/>
  <c r="BJ34" i="92"/>
  <c r="BB34" i="92"/>
  <c r="O49" i="105"/>
  <c r="O54" i="105"/>
  <c r="O51" i="105"/>
  <c r="O50" i="105"/>
  <c r="O52" i="105"/>
  <c r="O53" i="105"/>
  <c r="F35" i="93"/>
  <c r="F32" i="93"/>
  <c r="F36" i="93"/>
  <c r="F31" i="93"/>
  <c r="F33" i="93"/>
  <c r="F34" i="93"/>
  <c r="BI23" i="100"/>
  <c r="BA23" i="100"/>
  <c r="BG24" i="91"/>
  <c r="AY24" i="91"/>
  <c r="AZ33" i="101"/>
  <c r="BH33" i="101"/>
  <c r="BK41" i="89"/>
  <c r="BC41" i="89"/>
  <c r="BK52" i="85"/>
  <c r="BC52" i="85"/>
  <c r="BC44" i="96"/>
  <c r="BK44" i="96"/>
  <c r="BJ49" i="117"/>
  <c r="BB49" i="117"/>
  <c r="AY27" i="94"/>
  <c r="BG27" i="94"/>
  <c r="BI42" i="104"/>
  <c r="BA42" i="104"/>
  <c r="BB54" i="88"/>
  <c r="BJ54" i="88"/>
  <c r="BF41" i="105"/>
  <c r="AX41" i="105"/>
  <c r="AX34" i="107"/>
  <c r="BF34" i="107"/>
  <c r="BK36" i="85"/>
  <c r="BC36" i="85"/>
  <c r="F41" i="7"/>
  <c r="F44" i="7"/>
  <c r="F45" i="7"/>
  <c r="F42" i="7"/>
  <c r="F40" i="7"/>
  <c r="F43" i="7"/>
  <c r="AY49" i="105"/>
  <c r="BG49" i="105"/>
  <c r="BI53" i="103"/>
  <c r="BA53" i="103"/>
  <c r="F36" i="108"/>
  <c r="F31" i="108"/>
  <c r="F33" i="108"/>
  <c r="F35" i="108"/>
  <c r="F34" i="108"/>
  <c r="F32" i="108"/>
  <c r="BA33" i="108"/>
  <c r="BI33" i="108"/>
  <c r="AY23" i="9"/>
  <c r="BG23" i="9"/>
  <c r="BI41" i="97"/>
  <c r="BA41" i="97"/>
  <c r="BK27" i="96"/>
  <c r="BC27" i="96"/>
  <c r="BI41" i="88"/>
  <c r="BA41" i="88"/>
  <c r="AX54" i="105"/>
  <c r="BF54" i="105"/>
  <c r="BF26" i="107"/>
  <c r="AX26" i="107"/>
  <c r="F53" i="92"/>
  <c r="F49" i="92"/>
  <c r="F52" i="92"/>
  <c r="F51" i="92"/>
  <c r="F50" i="92"/>
  <c r="F54" i="92"/>
  <c r="AZ34" i="107"/>
  <c r="BH34" i="107"/>
  <c r="AY40" i="7"/>
  <c r="BG40" i="7"/>
  <c r="BA35" i="94"/>
  <c r="BI35" i="94"/>
  <c r="J26" i="106"/>
  <c r="J25" i="106"/>
  <c r="J22" i="106"/>
  <c r="J23" i="106"/>
  <c r="J27" i="106"/>
  <c r="J24" i="106"/>
  <c r="BG34" i="7"/>
  <c r="AY34" i="7"/>
  <c r="BB42" i="87"/>
  <c r="BJ42" i="87"/>
  <c r="BK43" i="10"/>
  <c r="BC43" i="10"/>
  <c r="BK26" i="85"/>
  <c r="BC26" i="85"/>
  <c r="AX25" i="6"/>
  <c r="BF25" i="6"/>
  <c r="BG35" i="97"/>
  <c r="AY35" i="97"/>
  <c r="AX44" i="107"/>
  <c r="BF44" i="107"/>
  <c r="AX54" i="98"/>
  <c r="BF54" i="98"/>
  <c r="AZ41" i="100"/>
  <c r="BH41" i="100"/>
  <c r="BI23" i="105"/>
  <c r="BA23" i="105"/>
  <c r="F26" i="8"/>
  <c r="F25" i="8"/>
  <c r="F23" i="8"/>
  <c r="F27" i="8"/>
  <c r="F22" i="8"/>
  <c r="F24" i="8"/>
  <c r="BG40" i="104"/>
  <c r="AY40" i="104"/>
  <c r="BJ54" i="10"/>
  <c r="BB54" i="10"/>
  <c r="BG41" i="86"/>
  <c r="AY41" i="86"/>
  <c r="AY35" i="94"/>
  <c r="BG35" i="94"/>
  <c r="BF53" i="90"/>
  <c r="AX53" i="90"/>
  <c r="AZ25" i="117"/>
  <c r="BH25" i="117"/>
  <c r="BJ52" i="105"/>
  <c r="BB52" i="105"/>
  <c r="K49" i="93"/>
  <c r="K53" i="93"/>
  <c r="K54" i="93"/>
  <c r="K50" i="93"/>
  <c r="K51" i="93"/>
  <c r="K52" i="93"/>
  <c r="BB49" i="96"/>
  <c r="BJ49" i="96"/>
  <c r="AZ43" i="85"/>
  <c r="BH43" i="85"/>
  <c r="BK45" i="103"/>
  <c r="BC45" i="103"/>
  <c r="AZ54" i="100"/>
  <c r="BH54" i="100"/>
  <c r="BI25" i="96"/>
  <c r="BA25" i="96"/>
  <c r="BF51" i="107"/>
  <c r="AX51" i="107"/>
  <c r="G45" i="104"/>
  <c r="G44" i="104"/>
  <c r="G40" i="104"/>
  <c r="G42" i="104"/>
  <c r="G43" i="104"/>
  <c r="G41" i="104"/>
  <c r="AZ43" i="117"/>
  <c r="BH43" i="117"/>
  <c r="BK22" i="101"/>
  <c r="BC22" i="101"/>
  <c r="BH43" i="96"/>
  <c r="AZ43" i="96"/>
  <c r="BJ40" i="102"/>
  <c r="BB40" i="102"/>
  <c r="BA23" i="92"/>
  <c r="BI23" i="92"/>
  <c r="AY43" i="103"/>
  <c r="BG43" i="103"/>
  <c r="BC40" i="90"/>
  <c r="BK40" i="90"/>
  <c r="BJ24" i="86"/>
  <c r="BB24" i="86"/>
  <c r="BK52" i="91"/>
  <c r="BC52" i="91"/>
  <c r="AZ50" i="94"/>
  <c r="BH50" i="94"/>
  <c r="BK40" i="117"/>
  <c r="BC40" i="117"/>
  <c r="AX40" i="6"/>
  <c r="BF40" i="6"/>
  <c r="BH45" i="10"/>
  <c r="AZ45" i="10"/>
  <c r="BC34" i="8"/>
  <c r="BK34" i="8"/>
  <c r="BA23" i="86"/>
  <c r="BI23" i="86"/>
  <c r="BJ51" i="99"/>
  <c r="BB51" i="99"/>
  <c r="N51" i="86"/>
  <c r="N52" i="86"/>
  <c r="N50" i="86"/>
  <c r="N54" i="86"/>
  <c r="N49" i="86"/>
  <c r="N53" i="86"/>
  <c r="BA35" i="105"/>
  <c r="BI35" i="105"/>
  <c r="BC27" i="10"/>
  <c r="BK27" i="10"/>
  <c r="BK32" i="90"/>
  <c r="BC32" i="90"/>
  <c r="AY51" i="8"/>
  <c r="BG51" i="8"/>
  <c r="BB24" i="4"/>
  <c r="BJ24" i="4"/>
  <c r="BH43" i="104"/>
  <c r="AZ43" i="104"/>
  <c r="BI34" i="8"/>
  <c r="BA34" i="8"/>
  <c r="BB54" i="98"/>
  <c r="BJ54" i="98"/>
  <c r="BI27" i="9"/>
  <c r="BA27" i="9"/>
  <c r="BG36" i="103"/>
  <c r="AY36" i="103"/>
  <c r="BA40" i="95"/>
  <c r="BI40" i="95"/>
  <c r="BC49" i="103"/>
  <c r="BK49" i="103"/>
  <c r="BG45" i="4"/>
  <c r="AY45" i="4"/>
  <c r="BA43" i="105"/>
  <c r="BI43" i="105"/>
  <c r="BA26" i="5"/>
  <c r="BI26" i="5"/>
  <c r="AZ51" i="10"/>
  <c r="BH51" i="10"/>
  <c r="BI54" i="86"/>
  <c r="BA54" i="86"/>
  <c r="AZ44" i="103"/>
  <c r="BH44" i="103"/>
  <c r="BB50" i="108"/>
  <c r="BJ50" i="108"/>
  <c r="BF23" i="90"/>
  <c r="AX23" i="90"/>
  <c r="BK40" i="106"/>
  <c r="BC40" i="106"/>
  <c r="BC32" i="99"/>
  <c r="BK32" i="99"/>
  <c r="AY50" i="94"/>
  <c r="BG50" i="94"/>
  <c r="N43" i="4"/>
  <c r="N45" i="4"/>
  <c r="N44" i="4"/>
  <c r="N42" i="4"/>
  <c r="N41" i="4"/>
  <c r="N40" i="4"/>
  <c r="BJ23" i="87"/>
  <c r="BB23" i="87"/>
  <c r="BI31" i="107"/>
  <c r="BA31" i="107"/>
  <c r="BK53" i="97"/>
  <c r="BC53" i="97"/>
  <c r="AZ33" i="93"/>
  <c r="BH33" i="93"/>
  <c r="BK31" i="105"/>
  <c r="BC31" i="105"/>
  <c r="BG35" i="86"/>
  <c r="AY35" i="86"/>
  <c r="BJ36" i="105"/>
  <c r="BB36" i="105"/>
  <c r="BJ43" i="93"/>
  <c r="BB43" i="93"/>
  <c r="BI42" i="7"/>
  <c r="BA42" i="7"/>
  <c r="G24" i="10"/>
  <c r="G23" i="10"/>
  <c r="G27" i="10"/>
  <c r="G26" i="10"/>
  <c r="G25" i="10"/>
  <c r="G22" i="10"/>
  <c r="BK42" i="91"/>
  <c r="BC42" i="91"/>
  <c r="N23" i="98"/>
  <c r="N24" i="98"/>
  <c r="N26" i="98"/>
  <c r="N27" i="98"/>
  <c r="N25" i="98"/>
  <c r="N22" i="98"/>
  <c r="F24" i="92"/>
  <c r="F27" i="92"/>
  <c r="F23" i="92"/>
  <c r="F25" i="92"/>
  <c r="F22" i="92"/>
  <c r="F26" i="92"/>
  <c r="R42" i="91"/>
  <c r="R45" i="91"/>
  <c r="R44" i="91"/>
  <c r="R41" i="91"/>
  <c r="R43" i="91"/>
  <c r="R40" i="91"/>
  <c r="BK36" i="106"/>
  <c r="BC36" i="106"/>
  <c r="BB33" i="90"/>
  <c r="BJ33" i="90"/>
  <c r="BA36" i="96"/>
  <c r="BI36" i="96"/>
  <c r="BK52" i="92"/>
  <c r="BC52" i="92"/>
  <c r="AX32" i="98"/>
  <c r="BF32" i="98"/>
  <c r="AZ41" i="7"/>
  <c r="BH41" i="7"/>
  <c r="BH33" i="88"/>
  <c r="AZ33" i="88"/>
  <c r="K40" i="102"/>
  <c r="K43" i="102"/>
  <c r="K42" i="102"/>
  <c r="K41" i="102"/>
  <c r="K44" i="102"/>
  <c r="K45" i="102"/>
  <c r="O50" i="92"/>
  <c r="O52" i="92"/>
  <c r="O54" i="92"/>
  <c r="O49" i="92"/>
  <c r="O51" i="92"/>
  <c r="O53" i="92"/>
  <c r="BI26" i="97"/>
  <c r="BA26" i="97"/>
  <c r="BH54" i="91"/>
  <c r="AZ54" i="91"/>
  <c r="BG32" i="92"/>
  <c r="AY32" i="92"/>
  <c r="BA36" i="97"/>
  <c r="BI36" i="97"/>
  <c r="AZ27" i="97"/>
  <c r="BH27" i="97"/>
  <c r="BA35" i="5"/>
  <c r="BI35" i="5"/>
  <c r="BI42" i="85"/>
  <c r="BA42" i="85"/>
  <c r="BK22" i="90"/>
  <c r="BC22" i="90"/>
  <c r="AX22" i="89"/>
  <c r="BF22" i="89"/>
  <c r="BK31" i="96"/>
  <c r="BC31" i="96"/>
  <c r="BJ54" i="4"/>
  <c r="BB54" i="4"/>
  <c r="BB45" i="90"/>
  <c r="BJ45" i="90"/>
  <c r="BH53" i="108"/>
  <c r="AZ53" i="108"/>
  <c r="J22" i="101"/>
  <c r="J24" i="101"/>
  <c r="J25" i="101"/>
  <c r="J23" i="101"/>
  <c r="J27" i="101"/>
  <c r="J26" i="101"/>
  <c r="BI41" i="117"/>
  <c r="BA41" i="117"/>
  <c r="BK33" i="7"/>
  <c r="BC33" i="7"/>
  <c r="O53" i="95"/>
  <c r="O54" i="95"/>
  <c r="O49" i="95"/>
  <c r="O50" i="95"/>
  <c r="O51" i="95"/>
  <c r="O52" i="95"/>
  <c r="BH23" i="85"/>
  <c r="AZ23" i="85"/>
  <c r="BA50" i="97"/>
  <c r="BI50" i="97"/>
  <c r="BB32" i="99"/>
  <c r="BJ32" i="99"/>
  <c r="G40" i="108"/>
  <c r="G45" i="108"/>
  <c r="G43" i="108"/>
  <c r="G42" i="108"/>
  <c r="G41" i="108"/>
  <c r="G44" i="108"/>
  <c r="AX25" i="87"/>
  <c r="BF25" i="87"/>
  <c r="BB23" i="99"/>
  <c r="BJ23" i="99"/>
  <c r="BG52" i="99"/>
  <c r="AY52" i="99"/>
  <c r="O42" i="6"/>
  <c r="O40" i="6"/>
  <c r="O43" i="6"/>
  <c r="O45" i="6"/>
  <c r="O44" i="6"/>
  <c r="O41" i="6"/>
  <c r="AY24" i="103"/>
  <c r="BG24" i="103"/>
  <c r="BA34" i="95"/>
  <c r="BI34" i="95"/>
  <c r="BH51" i="104"/>
  <c r="AZ51" i="104"/>
  <c r="BJ40" i="98"/>
  <c r="BB40" i="98"/>
  <c r="BK27" i="92"/>
  <c r="BC27" i="92"/>
  <c r="BH25" i="8"/>
  <c r="AZ25" i="8"/>
  <c r="BA24" i="103"/>
  <c r="BI24" i="103"/>
  <c r="N31" i="99"/>
  <c r="N34" i="99"/>
  <c r="N35" i="99"/>
  <c r="N32" i="99"/>
  <c r="N36" i="99"/>
  <c r="N33" i="99"/>
  <c r="J49" i="5"/>
  <c r="J51" i="5"/>
  <c r="J54" i="5"/>
  <c r="J53" i="5"/>
  <c r="J50" i="5"/>
  <c r="J52" i="5"/>
  <c r="BK50" i="6"/>
  <c r="BC50" i="6"/>
  <c r="BI22" i="108"/>
  <c r="BA22" i="108"/>
  <c r="BH45" i="8"/>
  <c r="AZ45" i="8"/>
  <c r="BF25" i="105"/>
  <c r="AX25" i="105"/>
  <c r="BK50" i="7"/>
  <c r="BC50" i="7"/>
  <c r="BB40" i="4"/>
  <c r="BJ40" i="4"/>
  <c r="BC51" i="10"/>
  <c r="BK51" i="10"/>
  <c r="O25" i="6"/>
  <c r="O27" i="6"/>
  <c r="O26" i="6"/>
  <c r="O24" i="6"/>
  <c r="O22" i="6"/>
  <c r="O23" i="6"/>
  <c r="BG52" i="86"/>
  <c r="AY52" i="86"/>
  <c r="F27" i="5"/>
  <c r="F23" i="5"/>
  <c r="F25" i="5"/>
  <c r="F22" i="5"/>
  <c r="F26" i="5"/>
  <c r="F24" i="5"/>
  <c r="BK53" i="100"/>
  <c r="BC53" i="100"/>
  <c r="AY34" i="90"/>
  <c r="BG34" i="90"/>
  <c r="BK35" i="92"/>
  <c r="BC35" i="92"/>
  <c r="BB36" i="10"/>
  <c r="BJ36" i="10"/>
  <c r="BH49" i="96"/>
  <c r="AZ49" i="96"/>
  <c r="BG42" i="9"/>
  <c r="AY42" i="9"/>
  <c r="BH50" i="102"/>
  <c r="AZ50" i="102"/>
  <c r="G32" i="91"/>
  <c r="G36" i="91"/>
  <c r="G34" i="91"/>
  <c r="G35" i="91"/>
  <c r="G31" i="91"/>
  <c r="G33" i="91"/>
  <c r="BA35" i="86"/>
  <c r="BI35" i="86"/>
  <c r="BH35" i="90"/>
  <c r="AZ35" i="90"/>
  <c r="BI54" i="88"/>
  <c r="BA54" i="88"/>
  <c r="AZ23" i="96"/>
  <c r="BH23" i="96"/>
  <c r="BJ36" i="96"/>
  <c r="BB36" i="96"/>
  <c r="BF44" i="98"/>
  <c r="AX44" i="98"/>
  <c r="BF26" i="103"/>
  <c r="AX26" i="103"/>
  <c r="BJ52" i="86"/>
  <c r="BB52" i="86"/>
  <c r="BI52" i="108"/>
  <c r="BA52" i="108"/>
  <c r="AZ36" i="100"/>
  <c r="BH36" i="100"/>
  <c r="BI52" i="96"/>
  <c r="BA52" i="96"/>
  <c r="BG27" i="107"/>
  <c r="AY27" i="107"/>
  <c r="BF32" i="89"/>
  <c r="AX32" i="89"/>
  <c r="BG44" i="90"/>
  <c r="AY44" i="90"/>
  <c r="BH54" i="88"/>
  <c r="AZ54" i="88"/>
  <c r="BA40" i="103"/>
  <c r="BI40" i="103"/>
  <c r="BK23" i="106"/>
  <c r="BC23" i="106"/>
  <c r="BJ40" i="5"/>
  <c r="BB40" i="5"/>
  <c r="BG25" i="86"/>
  <c r="AY25" i="86"/>
  <c r="BB40" i="96"/>
  <c r="BJ40" i="96"/>
  <c r="K40" i="93"/>
  <c r="K43" i="93"/>
  <c r="K45" i="93"/>
  <c r="K42" i="93"/>
  <c r="K44" i="93"/>
  <c r="K41" i="93"/>
  <c r="AZ50" i="101"/>
  <c r="BH50" i="101"/>
  <c r="BJ34" i="87"/>
  <c r="BB34" i="87"/>
  <c r="BK27" i="105"/>
  <c r="BC27" i="105"/>
  <c r="BC33" i="89"/>
  <c r="BK33" i="89"/>
  <c r="BJ23" i="10"/>
  <c r="BB23" i="10"/>
  <c r="BJ32" i="117"/>
  <c r="BB32" i="117"/>
  <c r="BJ41" i="108"/>
  <c r="BB41" i="108"/>
  <c r="BB35" i="92"/>
  <c r="BJ35" i="92"/>
  <c r="BG49" i="92"/>
  <c r="AY49" i="92"/>
  <c r="G26" i="104"/>
  <c r="G27" i="104"/>
  <c r="G24" i="104"/>
  <c r="G25" i="104"/>
  <c r="G23" i="104"/>
  <c r="G22" i="104"/>
  <c r="AY25" i="91"/>
  <c r="BG25" i="91"/>
  <c r="BA34" i="7"/>
  <c r="BI34" i="7"/>
  <c r="AZ34" i="101"/>
  <c r="BH34" i="101"/>
  <c r="BI25" i="6"/>
  <c r="BA25" i="6"/>
  <c r="F45" i="5"/>
  <c r="F40" i="5"/>
  <c r="F44" i="5"/>
  <c r="F43" i="5"/>
  <c r="F42" i="5"/>
  <c r="F41" i="5"/>
  <c r="BK42" i="96"/>
  <c r="BC42" i="96"/>
  <c r="F52" i="117"/>
  <c r="F54" i="117"/>
  <c r="F50" i="117"/>
  <c r="F53" i="117"/>
  <c r="F49" i="117"/>
  <c r="F51" i="117"/>
  <c r="BG24" i="94"/>
  <c r="AY24" i="94"/>
  <c r="BA40" i="104"/>
  <c r="BI40" i="104"/>
  <c r="BJ53" i="88"/>
  <c r="BB53" i="88"/>
  <c r="BF45" i="105"/>
  <c r="AX45" i="105"/>
  <c r="AX36" i="107"/>
  <c r="BF36" i="107"/>
  <c r="BC32" i="85"/>
  <c r="BK32" i="85"/>
  <c r="G45" i="7"/>
  <c r="G41" i="7"/>
  <c r="G44" i="7"/>
  <c r="G40" i="7"/>
  <c r="G42" i="7"/>
  <c r="G43" i="7"/>
  <c r="BG51" i="105"/>
  <c r="AY51" i="105"/>
  <c r="BA51" i="103"/>
  <c r="BI51" i="103"/>
  <c r="G33" i="108"/>
  <c r="G31" i="108"/>
  <c r="G34" i="108"/>
  <c r="G36" i="108"/>
  <c r="G35" i="108"/>
  <c r="G32" i="108"/>
  <c r="BA35" i="108"/>
  <c r="BI35" i="108"/>
  <c r="BG27" i="9"/>
  <c r="AY27" i="9"/>
  <c r="BI40" i="97"/>
  <c r="BA40" i="97"/>
  <c r="BC24" i="96"/>
  <c r="BK24" i="96"/>
  <c r="BI43" i="88"/>
  <c r="BA43" i="88"/>
  <c r="BF53" i="105"/>
  <c r="AX53" i="105"/>
  <c r="AX27" i="107"/>
  <c r="BF27" i="107"/>
  <c r="G54" i="92"/>
  <c r="G50" i="92"/>
  <c r="G52" i="92"/>
  <c r="G49" i="92"/>
  <c r="G53" i="92"/>
  <c r="G51" i="92"/>
  <c r="AZ31" i="107"/>
  <c r="BH31" i="107"/>
  <c r="BG44" i="7"/>
  <c r="AY44" i="7"/>
  <c r="BI33" i="94"/>
  <c r="BA33" i="94"/>
  <c r="K23" i="106"/>
  <c r="K24" i="106"/>
  <c r="K26" i="106"/>
  <c r="K25" i="106"/>
  <c r="K27" i="106"/>
  <c r="K22" i="106"/>
  <c r="AY35" i="7"/>
  <c r="BG35" i="7"/>
  <c r="BJ40" i="87"/>
  <c r="BB40" i="87"/>
  <c r="BK40" i="10"/>
  <c r="BC40" i="10"/>
  <c r="BK24" i="85"/>
  <c r="BC24" i="85"/>
  <c r="AX23" i="6"/>
  <c r="BF23" i="6"/>
  <c r="AY34" i="97"/>
  <c r="BG34" i="97"/>
  <c r="AX42" i="107"/>
  <c r="BF42" i="107"/>
  <c r="BF51" i="98"/>
  <c r="AX51" i="98"/>
  <c r="BH44" i="100"/>
  <c r="AZ44" i="100"/>
  <c r="BA27" i="105"/>
  <c r="BI27" i="105"/>
  <c r="G24" i="8"/>
  <c r="G26" i="8"/>
  <c r="G25" i="8"/>
  <c r="G27" i="8"/>
  <c r="G22" i="8"/>
  <c r="G23" i="8"/>
  <c r="AY41" i="104"/>
  <c r="BG41" i="104"/>
  <c r="BJ52" i="10"/>
  <c r="BB52" i="10"/>
  <c r="AY45" i="86"/>
  <c r="BG45" i="86"/>
  <c r="BG36" i="94"/>
  <c r="AY36" i="94"/>
  <c r="BF52" i="90"/>
  <c r="AX52" i="90"/>
  <c r="AZ26" i="117"/>
  <c r="BH26" i="117"/>
  <c r="BB53" i="105"/>
  <c r="BJ53" i="105"/>
  <c r="J53" i="93"/>
  <c r="J51" i="93"/>
  <c r="J49" i="93"/>
  <c r="J50" i="93"/>
  <c r="J54" i="93"/>
  <c r="J52" i="93"/>
  <c r="BJ50" i="96"/>
  <c r="BB50" i="96"/>
  <c r="BH41" i="85"/>
  <c r="AZ41" i="85"/>
  <c r="BK41" i="103"/>
  <c r="BC41" i="103"/>
  <c r="AZ49" i="100"/>
  <c r="BH49" i="100"/>
  <c r="BA23" i="96"/>
  <c r="BI23" i="96"/>
  <c r="BF52" i="107"/>
  <c r="AX52" i="107"/>
  <c r="F43" i="104"/>
  <c r="F42" i="104"/>
  <c r="F45" i="104"/>
  <c r="F40" i="104"/>
  <c r="F44" i="104"/>
  <c r="F41" i="104"/>
  <c r="BH41" i="117"/>
  <c r="AZ41" i="117"/>
  <c r="BK27" i="101"/>
  <c r="BC27" i="101"/>
  <c r="BH45" i="96"/>
  <c r="AZ45" i="96"/>
  <c r="BJ45" i="102"/>
  <c r="BB45" i="102"/>
  <c r="BA26" i="92"/>
  <c r="BI26" i="92"/>
  <c r="AY44" i="103"/>
  <c r="BG44" i="103"/>
  <c r="BK45" i="90"/>
  <c r="BC45" i="90"/>
  <c r="BJ22" i="86"/>
  <c r="BB22" i="86"/>
  <c r="BK49" i="91"/>
  <c r="BC49" i="91"/>
  <c r="AZ51" i="94"/>
  <c r="BH51" i="94"/>
  <c r="BI33" i="88"/>
  <c r="BA33" i="88"/>
  <c r="BH41" i="10"/>
  <c r="AZ41" i="10"/>
  <c r="BK36" i="8"/>
  <c r="BC36" i="8"/>
  <c r="BI25" i="86"/>
  <c r="BA25" i="86"/>
  <c r="BJ49" i="99"/>
  <c r="BB49" i="99"/>
  <c r="BI41" i="107"/>
  <c r="BA41" i="107"/>
  <c r="BC22" i="10"/>
  <c r="BK22" i="10"/>
  <c r="BC34" i="90"/>
  <c r="BK34" i="90"/>
  <c r="BG45" i="97"/>
  <c r="AY45" i="97"/>
  <c r="BJ27" i="4"/>
  <c r="BB27" i="4"/>
  <c r="BC53" i="96"/>
  <c r="BK53" i="96"/>
  <c r="BH44" i="104"/>
  <c r="AZ44" i="104"/>
  <c r="R49" i="4"/>
  <c r="R52" i="4"/>
  <c r="R51" i="4"/>
  <c r="R53" i="4"/>
  <c r="R50" i="4"/>
  <c r="R54" i="4"/>
  <c r="BJ49" i="98"/>
  <c r="BB49" i="98"/>
  <c r="BI45" i="95"/>
  <c r="BA45" i="95"/>
  <c r="BG43" i="4"/>
  <c r="AY43" i="4"/>
  <c r="BJ34" i="91"/>
  <c r="BB34" i="91"/>
  <c r="BA23" i="5"/>
  <c r="BI23" i="5"/>
  <c r="AZ53" i="10"/>
  <c r="BH53" i="10"/>
  <c r="BA53" i="86"/>
  <c r="BI53" i="86"/>
  <c r="AZ43" i="103"/>
  <c r="BH43" i="103"/>
  <c r="AX22" i="90"/>
  <c r="BF22" i="90"/>
  <c r="BK42" i="106"/>
  <c r="BC42" i="106"/>
  <c r="BG51" i="94"/>
  <c r="AY51" i="94"/>
  <c r="BJ22" i="87"/>
  <c r="BB22" i="87"/>
  <c r="BI33" i="107"/>
  <c r="BA33" i="107"/>
  <c r="BH25" i="97"/>
  <c r="AZ25" i="97"/>
  <c r="BI33" i="5"/>
  <c r="BA33" i="5"/>
  <c r="BA41" i="85"/>
  <c r="BI41" i="85"/>
  <c r="BC27" i="90"/>
  <c r="BK27" i="90"/>
  <c r="BF24" i="89"/>
  <c r="AX24" i="89"/>
  <c r="BK35" i="96"/>
  <c r="BC35" i="96"/>
  <c r="BJ50" i="4"/>
  <c r="BB50" i="4"/>
  <c r="BJ41" i="90"/>
  <c r="BB41" i="90"/>
  <c r="AZ51" i="108"/>
  <c r="BH51" i="108"/>
  <c r="BJ41" i="117"/>
  <c r="BB41" i="117"/>
  <c r="BK32" i="7"/>
  <c r="BC32" i="7"/>
  <c r="N53" i="95"/>
  <c r="N51" i="95"/>
  <c r="N52" i="95"/>
  <c r="N49" i="95"/>
  <c r="N54" i="95"/>
  <c r="N50" i="95"/>
  <c r="AZ27" i="85"/>
  <c r="BH27" i="85"/>
  <c r="BA51" i="97"/>
  <c r="BI51" i="97"/>
  <c r="BB31" i="99"/>
  <c r="BJ31" i="99"/>
  <c r="S35" i="90"/>
  <c r="S36" i="90"/>
  <c r="S33" i="90"/>
  <c r="S32" i="90"/>
  <c r="S34" i="90"/>
  <c r="S31" i="90"/>
  <c r="AY35" i="4"/>
  <c r="BG35" i="4"/>
  <c r="AX23" i="87"/>
  <c r="BF23" i="87"/>
  <c r="BG53" i="99"/>
  <c r="AY53" i="99"/>
  <c r="BA52" i="92"/>
  <c r="BI52" i="92"/>
  <c r="N44" i="6"/>
  <c r="N40" i="6"/>
  <c r="N43" i="6"/>
  <c r="N41" i="6"/>
  <c r="N42" i="6"/>
  <c r="N45" i="6"/>
  <c r="AY27" i="103"/>
  <c r="BG27" i="103"/>
  <c r="BI32" i="95"/>
  <c r="BA32" i="95"/>
  <c r="BK26" i="107"/>
  <c r="BC26" i="107"/>
  <c r="AZ23" i="103"/>
  <c r="BH23" i="103"/>
  <c r="AZ41" i="102"/>
  <c r="BH41" i="102"/>
  <c r="AZ49" i="7"/>
  <c r="BH49" i="7"/>
  <c r="BC33" i="108"/>
  <c r="BK33" i="108"/>
  <c r="BB35" i="103"/>
  <c r="BJ35" i="103"/>
  <c r="BH49" i="103"/>
  <c r="AZ49" i="103"/>
  <c r="BH25" i="107"/>
  <c r="AZ25" i="107"/>
  <c r="BH27" i="93"/>
  <c r="AZ27" i="93"/>
  <c r="BH42" i="90"/>
  <c r="AZ42" i="90"/>
  <c r="F51" i="96"/>
  <c r="F49" i="96"/>
  <c r="F53" i="96"/>
  <c r="F52" i="96"/>
  <c r="F50" i="96"/>
  <c r="F54" i="96"/>
  <c r="AY50" i="104"/>
  <c r="BG50" i="104"/>
  <c r="AY23" i="4"/>
  <c r="BG23" i="4"/>
  <c r="BI49" i="7"/>
  <c r="BA49" i="7"/>
  <c r="BC23" i="8"/>
  <c r="BK23" i="8"/>
  <c r="J40" i="10"/>
  <c r="J44" i="10"/>
  <c r="J45" i="10"/>
  <c r="J42" i="10"/>
  <c r="J43" i="10"/>
  <c r="J41" i="10"/>
  <c r="R27" i="4"/>
  <c r="R24" i="4"/>
  <c r="R26" i="4"/>
  <c r="R25" i="4"/>
  <c r="R22" i="4"/>
  <c r="R23" i="4"/>
  <c r="BF50" i="6"/>
  <c r="AX50" i="6"/>
  <c r="AZ34" i="10"/>
  <c r="BH34" i="10"/>
  <c r="BA40" i="92"/>
  <c r="BI40" i="92"/>
  <c r="BJ50" i="6"/>
  <c r="BB50" i="6"/>
  <c r="BC42" i="85"/>
  <c r="BK42" i="85"/>
  <c r="G42" i="95"/>
  <c r="G44" i="95"/>
  <c r="G45" i="95"/>
  <c r="G43" i="95"/>
  <c r="G41" i="95"/>
  <c r="G40" i="95"/>
  <c r="BK43" i="8"/>
  <c r="BC43" i="8"/>
  <c r="BC33" i="95"/>
  <c r="BK33" i="95"/>
  <c r="AY42" i="8"/>
  <c r="BG42" i="8"/>
  <c r="BH35" i="117"/>
  <c r="AZ35" i="117"/>
  <c r="AZ24" i="104"/>
  <c r="BH24" i="104"/>
  <c r="BG43" i="107"/>
  <c r="AY43" i="107"/>
  <c r="AX44" i="88"/>
  <c r="BF44" i="88"/>
  <c r="BF50" i="1"/>
  <c r="AX50" i="1"/>
  <c r="S33" i="10"/>
  <c r="S34" i="10"/>
  <c r="S36" i="10"/>
  <c r="S35" i="10"/>
  <c r="S31" i="10"/>
  <c r="S32" i="10"/>
  <c r="BA52" i="85"/>
  <c r="BI52" i="85"/>
  <c r="BH45" i="88"/>
  <c r="AZ45" i="88"/>
  <c r="BJ51" i="92"/>
  <c r="BB51" i="92"/>
  <c r="BK44" i="7"/>
  <c r="BC44" i="7"/>
  <c r="BF31" i="88"/>
  <c r="AX31" i="88"/>
  <c r="BC40" i="99"/>
  <c r="BK40" i="99"/>
  <c r="AZ54" i="85"/>
  <c r="BH54" i="85"/>
  <c r="BB25" i="101"/>
  <c r="BJ25" i="101"/>
  <c r="BB32" i="108"/>
  <c r="BJ32" i="108"/>
  <c r="AY35" i="105"/>
  <c r="BG35" i="105"/>
  <c r="BJ26" i="105"/>
  <c r="BB26" i="105"/>
  <c r="BI25" i="105"/>
  <c r="BA25" i="105"/>
  <c r="BG45" i="104"/>
  <c r="AY45" i="104"/>
  <c r="BA22" i="107"/>
  <c r="BI22" i="107"/>
  <c r="BB53" i="10"/>
  <c r="BJ53" i="10"/>
  <c r="BG40" i="86"/>
  <c r="AY40" i="86"/>
  <c r="BG34" i="94"/>
  <c r="AY34" i="94"/>
  <c r="AX51" i="90"/>
  <c r="BF51" i="90"/>
  <c r="BK27" i="88"/>
  <c r="BC27" i="88"/>
  <c r="F53" i="101"/>
  <c r="F50" i="101"/>
  <c r="F51" i="101"/>
  <c r="F54" i="101"/>
  <c r="F49" i="101"/>
  <c r="F52" i="101"/>
  <c r="O22" i="89"/>
  <c r="O24" i="89"/>
  <c r="O27" i="89"/>
  <c r="O26" i="89"/>
  <c r="O23" i="89"/>
  <c r="O25" i="89"/>
  <c r="BB32" i="86"/>
  <c r="BJ32" i="86"/>
  <c r="V24" i="107"/>
  <c r="V26" i="107"/>
  <c r="V23" i="107"/>
  <c r="V22" i="107"/>
  <c r="V25" i="107"/>
  <c r="V27" i="107"/>
  <c r="BI24" i="96"/>
  <c r="BA24" i="96"/>
  <c r="AZ35" i="94"/>
  <c r="BH35" i="94"/>
  <c r="AZ23" i="7"/>
  <c r="BH23" i="7"/>
  <c r="AX53" i="107"/>
  <c r="BF53" i="107"/>
  <c r="BJ25" i="103"/>
  <c r="BB25" i="103"/>
  <c r="BK49" i="89"/>
  <c r="BC49" i="89"/>
  <c r="AZ40" i="96"/>
  <c r="BH40" i="96"/>
  <c r="F54" i="85"/>
  <c r="F50" i="85"/>
  <c r="F53" i="85"/>
  <c r="F49" i="85"/>
  <c r="F52" i="85"/>
  <c r="F51" i="85"/>
  <c r="G40" i="86"/>
  <c r="G45" i="86"/>
  <c r="G44" i="86"/>
  <c r="G42" i="86"/>
  <c r="G43" i="86"/>
  <c r="G41" i="86"/>
  <c r="BI22" i="92"/>
  <c r="BA22" i="92"/>
  <c r="AY40" i="103"/>
  <c r="BG40" i="103"/>
  <c r="BC43" i="90"/>
  <c r="BK43" i="90"/>
  <c r="F49" i="5"/>
  <c r="F52" i="5"/>
  <c r="F54" i="5"/>
  <c r="F50" i="5"/>
  <c r="F53" i="5"/>
  <c r="F51" i="5"/>
  <c r="J24" i="95"/>
  <c r="J22" i="95"/>
  <c r="J23" i="95"/>
  <c r="J26" i="95"/>
  <c r="J25" i="95"/>
  <c r="J27" i="95"/>
  <c r="AZ54" i="94"/>
  <c r="BH54" i="94"/>
  <c r="BA40" i="117"/>
  <c r="BI40" i="117"/>
  <c r="BI31" i="88"/>
  <c r="BA31" i="88"/>
  <c r="BH42" i="10"/>
  <c r="AZ42" i="10"/>
  <c r="BK33" i="8"/>
  <c r="BC33" i="8"/>
  <c r="BI24" i="86"/>
  <c r="BA24" i="86"/>
  <c r="BJ50" i="99"/>
  <c r="BB50" i="99"/>
  <c r="BA44" i="107"/>
  <c r="BI44" i="107"/>
  <c r="BK25" i="10"/>
  <c r="BC25" i="10"/>
  <c r="BK31" i="90"/>
  <c r="BC31" i="90"/>
  <c r="AY42" i="97"/>
  <c r="BG42" i="97"/>
  <c r="BB25" i="4"/>
  <c r="BJ25" i="4"/>
  <c r="BC51" i="96"/>
  <c r="BK51" i="96"/>
  <c r="AZ42" i="104"/>
  <c r="BH42" i="104"/>
  <c r="S51" i="4"/>
  <c r="S49" i="4"/>
  <c r="S52" i="4"/>
  <c r="S50" i="4"/>
  <c r="S53" i="4"/>
  <c r="S54" i="4"/>
  <c r="BB51" i="98"/>
  <c r="BJ51" i="98"/>
  <c r="BI42" i="95"/>
  <c r="BA42" i="95"/>
  <c r="BG42" i="4"/>
  <c r="AY42" i="4"/>
  <c r="BJ31" i="91"/>
  <c r="BB31" i="91"/>
  <c r="BI24" i="5"/>
  <c r="BA24" i="5"/>
  <c r="BH49" i="10"/>
  <c r="AZ49" i="10"/>
  <c r="BA52" i="86"/>
  <c r="BI52" i="86"/>
  <c r="BH42" i="103"/>
  <c r="AZ42" i="103"/>
  <c r="BF26" i="90"/>
  <c r="AX26" i="90"/>
  <c r="BK41" i="106"/>
  <c r="BC41" i="106"/>
  <c r="AY53" i="94"/>
  <c r="BG53" i="94"/>
  <c r="BJ24" i="87"/>
  <c r="BB24" i="87"/>
  <c r="BH44" i="108"/>
  <c r="AZ44" i="108"/>
  <c r="BA36" i="107"/>
  <c r="BI36" i="107"/>
  <c r="BG26" i="7"/>
  <c r="AY26" i="7"/>
  <c r="BJ26" i="90"/>
  <c r="BB26" i="90"/>
  <c r="BK40" i="92"/>
  <c r="BC40" i="92"/>
  <c r="BG23" i="104"/>
  <c r="AY23" i="104"/>
  <c r="K22" i="5"/>
  <c r="K26" i="5"/>
  <c r="K23" i="5"/>
  <c r="K24" i="5"/>
  <c r="K27" i="5"/>
  <c r="K25" i="5"/>
  <c r="BI54" i="95"/>
  <c r="BA54" i="95"/>
  <c r="BK43" i="5"/>
  <c r="BC43" i="5"/>
  <c r="BH51" i="117"/>
  <c r="AZ51" i="117"/>
  <c r="BA43" i="5"/>
  <c r="BI43" i="5"/>
  <c r="BK35" i="91"/>
  <c r="BC35" i="91"/>
  <c r="BB36" i="89"/>
  <c r="BJ36" i="89"/>
  <c r="AY23" i="92"/>
  <c r="BG23" i="92"/>
  <c r="BK35" i="88"/>
  <c r="BC35" i="88"/>
  <c r="BI35" i="9"/>
  <c r="BA35" i="9"/>
  <c r="AZ22" i="97"/>
  <c r="BH22" i="97"/>
  <c r="BA32" i="5"/>
  <c r="BI32" i="5"/>
  <c r="BI45" i="85"/>
  <c r="BA45" i="85"/>
  <c r="BC43" i="95"/>
  <c r="BK43" i="95"/>
  <c r="BK25" i="90"/>
  <c r="BC25" i="90"/>
  <c r="BK44" i="105"/>
  <c r="BC44" i="105"/>
  <c r="BC33" i="96"/>
  <c r="BK33" i="96"/>
  <c r="BG34" i="107"/>
  <c r="AY34" i="107"/>
  <c r="BJ49" i="4"/>
  <c r="BB49" i="4"/>
  <c r="BJ43" i="90"/>
  <c r="BB43" i="90"/>
  <c r="BH52" i="108"/>
  <c r="AZ52" i="108"/>
  <c r="BK43" i="86"/>
  <c r="BC43" i="86"/>
  <c r="BC41" i="117"/>
  <c r="BK41" i="117"/>
  <c r="F34" i="86"/>
  <c r="F35" i="86"/>
  <c r="F31" i="86"/>
  <c r="F32" i="86"/>
  <c r="F36" i="86"/>
  <c r="F33" i="86"/>
  <c r="BB51" i="95"/>
  <c r="BJ51" i="95"/>
  <c r="BI34" i="92"/>
  <c r="BA34" i="92"/>
  <c r="AZ22" i="85"/>
  <c r="BH22" i="85"/>
  <c r="R33" i="90"/>
  <c r="R32" i="90"/>
  <c r="R36" i="90"/>
  <c r="R35" i="90"/>
  <c r="R31" i="90"/>
  <c r="R34" i="90"/>
  <c r="AY32" i="4"/>
  <c r="BG32" i="4"/>
  <c r="AX27" i="87"/>
  <c r="BF27" i="87"/>
  <c r="AY50" i="99"/>
  <c r="BG50" i="99"/>
  <c r="BA54" i="92"/>
  <c r="BI54" i="92"/>
  <c r="BC42" i="6"/>
  <c r="BK42" i="6"/>
  <c r="AY26" i="103"/>
  <c r="BG26" i="103"/>
  <c r="BA33" i="95"/>
  <c r="BI33" i="95"/>
  <c r="BC22" i="107"/>
  <c r="BK22" i="107"/>
  <c r="BH25" i="103"/>
  <c r="AZ25" i="103"/>
  <c r="BH40" i="102"/>
  <c r="AZ40" i="102"/>
  <c r="BC34" i="108"/>
  <c r="BK34" i="108"/>
  <c r="BB26" i="96"/>
  <c r="BJ26" i="96"/>
  <c r="AZ52" i="103"/>
  <c r="BH52" i="103"/>
  <c r="BH23" i="107"/>
  <c r="AZ23" i="107"/>
  <c r="N40" i="92"/>
  <c r="N41" i="92"/>
  <c r="N45" i="92"/>
  <c r="N43" i="92"/>
  <c r="N44" i="92"/>
  <c r="N42" i="92"/>
  <c r="AX50" i="9"/>
  <c r="BF50" i="9"/>
  <c r="AY54" i="104"/>
  <c r="BG54" i="104"/>
  <c r="BG22" i="4"/>
  <c r="AY22" i="4"/>
  <c r="BK51" i="101"/>
  <c r="BC51" i="101"/>
  <c r="BI50" i="7"/>
  <c r="BA50" i="7"/>
  <c r="BC25" i="8"/>
  <c r="BK25" i="8"/>
  <c r="V23" i="104"/>
  <c r="V27" i="104"/>
  <c r="V24" i="104"/>
  <c r="V26" i="104"/>
  <c r="V25" i="104"/>
  <c r="V22" i="104"/>
  <c r="AZ23" i="108"/>
  <c r="BH23" i="108"/>
  <c r="BJ22" i="5"/>
  <c r="BB22" i="5"/>
  <c r="AX53" i="6"/>
  <c r="BF53" i="6"/>
  <c r="BH35" i="10"/>
  <c r="AZ35" i="10"/>
  <c r="R36" i="87"/>
  <c r="R32" i="87"/>
  <c r="R33" i="87"/>
  <c r="R35" i="87"/>
  <c r="R31" i="87"/>
  <c r="R34" i="87"/>
  <c r="W24" i="100"/>
  <c r="W22" i="100"/>
  <c r="W27" i="100"/>
  <c r="W23" i="100"/>
  <c r="W26" i="100"/>
  <c r="W25" i="100"/>
  <c r="BH31" i="108"/>
  <c r="AZ31" i="108"/>
  <c r="BJ33" i="5"/>
  <c r="BB33" i="5"/>
  <c r="BF27" i="88"/>
  <c r="AX27" i="88"/>
  <c r="BJ51" i="6"/>
  <c r="BB51" i="6"/>
  <c r="BC43" i="85"/>
  <c r="BK43" i="85"/>
  <c r="F42" i="95"/>
  <c r="F40" i="95"/>
  <c r="F43" i="95"/>
  <c r="F45" i="95"/>
  <c r="F41" i="95"/>
  <c r="F44" i="95"/>
  <c r="BK41" i="8"/>
  <c r="BC41" i="8"/>
  <c r="BC34" i="95"/>
  <c r="BK34" i="95"/>
  <c r="AY41" i="8"/>
  <c r="BG41" i="8"/>
  <c r="BH33" i="117"/>
  <c r="AZ33" i="117"/>
  <c r="BH25" i="104"/>
  <c r="AZ25" i="104"/>
  <c r="AY44" i="107"/>
  <c r="BG44" i="107"/>
  <c r="BF43" i="88"/>
  <c r="AX43" i="88"/>
  <c r="BF54" i="1"/>
  <c r="AX54" i="1"/>
  <c r="R31" i="10"/>
  <c r="R34" i="10"/>
  <c r="R35" i="10"/>
  <c r="R36" i="10"/>
  <c r="R33" i="10"/>
  <c r="R32" i="10"/>
  <c r="BI49" i="85"/>
  <c r="BA49" i="85"/>
  <c r="BH41" i="88"/>
  <c r="AZ41" i="88"/>
  <c r="BJ50" i="92"/>
  <c r="BB50" i="92"/>
  <c r="K32" i="106"/>
  <c r="K36" i="106"/>
  <c r="K35" i="106"/>
  <c r="K33" i="106"/>
  <c r="K34" i="106"/>
  <c r="K31" i="106"/>
  <c r="AZ49" i="85"/>
  <c r="BH49" i="85"/>
  <c r="S53" i="102"/>
  <c r="S52" i="102"/>
  <c r="S54" i="102"/>
  <c r="S51" i="102"/>
  <c r="S50" i="102"/>
  <c r="S49" i="102"/>
  <c r="K52" i="106"/>
  <c r="K54" i="106"/>
  <c r="K51" i="106"/>
  <c r="K53" i="106"/>
  <c r="K49" i="106"/>
  <c r="K50" i="106"/>
  <c r="BJ36" i="108"/>
  <c r="BB36" i="108"/>
  <c r="AY33" i="105"/>
  <c r="BG33" i="105"/>
  <c r="BG32" i="97"/>
  <c r="AY32" i="97"/>
  <c r="BF49" i="98"/>
  <c r="AX49" i="98"/>
  <c r="AZ45" i="100"/>
  <c r="BH45" i="100"/>
  <c r="BB27" i="105"/>
  <c r="BJ27" i="105"/>
  <c r="AY42" i="104"/>
  <c r="BG42" i="104"/>
  <c r="BI24" i="107"/>
  <c r="BA24" i="107"/>
  <c r="R24" i="98"/>
  <c r="R25" i="98"/>
  <c r="R23" i="98"/>
  <c r="R27" i="98"/>
  <c r="R26" i="98"/>
  <c r="R22" i="98"/>
  <c r="BG42" i="86"/>
  <c r="AY42" i="86"/>
  <c r="AX49" i="90"/>
  <c r="BF49" i="90"/>
  <c r="AZ27" i="117"/>
  <c r="BH27" i="117"/>
  <c r="BJ51" i="105"/>
  <c r="BB51" i="105"/>
  <c r="BC26" i="88"/>
  <c r="BK26" i="88"/>
  <c r="F25" i="100"/>
  <c r="F22" i="100"/>
  <c r="F23" i="100"/>
  <c r="F27" i="100"/>
  <c r="F24" i="100"/>
  <c r="F26" i="100"/>
  <c r="BJ53" i="96"/>
  <c r="BB53" i="96"/>
  <c r="G42" i="92"/>
  <c r="G44" i="92"/>
  <c r="G40" i="92"/>
  <c r="G41" i="92"/>
  <c r="G45" i="92"/>
  <c r="G43" i="92"/>
  <c r="BH42" i="85"/>
  <c r="AZ42" i="85"/>
  <c r="BB31" i="86"/>
  <c r="BJ31" i="86"/>
  <c r="BK42" i="103"/>
  <c r="BC42" i="103"/>
  <c r="AZ51" i="100"/>
  <c r="BH51" i="100"/>
  <c r="BA22" i="96"/>
  <c r="BI22" i="96"/>
  <c r="BH36" i="94"/>
  <c r="AZ36" i="94"/>
  <c r="BH25" i="7"/>
  <c r="AZ25" i="7"/>
  <c r="BF49" i="107"/>
  <c r="AX49" i="107"/>
  <c r="BB23" i="103"/>
  <c r="BJ23" i="103"/>
  <c r="BC50" i="89"/>
  <c r="BK50" i="89"/>
  <c r="BH45" i="117"/>
  <c r="AZ45" i="117"/>
  <c r="BK24" i="101"/>
  <c r="BC24" i="101"/>
  <c r="G52" i="93"/>
  <c r="G54" i="93"/>
  <c r="G51" i="93"/>
  <c r="G53" i="93"/>
  <c r="G49" i="93"/>
  <c r="G50" i="93"/>
  <c r="BB44" i="102"/>
  <c r="BJ44" i="102"/>
  <c r="BK42" i="90"/>
  <c r="BC42" i="90"/>
  <c r="BB26" i="86"/>
  <c r="BJ26" i="86"/>
  <c r="BK54" i="91"/>
  <c r="BC54" i="91"/>
  <c r="G36" i="94"/>
  <c r="G32" i="94"/>
  <c r="G35" i="94"/>
  <c r="G34" i="94"/>
  <c r="G31" i="94"/>
  <c r="G33" i="94"/>
  <c r="BJ40" i="117"/>
  <c r="BB40" i="117"/>
  <c r="BA35" i="88"/>
  <c r="BI35" i="88"/>
  <c r="AX43" i="6"/>
  <c r="BF43" i="6"/>
  <c r="N26" i="92"/>
  <c r="N23" i="92"/>
  <c r="N22" i="92"/>
  <c r="N25" i="92"/>
  <c r="N24" i="92"/>
  <c r="N27" i="92"/>
  <c r="BB53" i="99"/>
  <c r="BJ53" i="99"/>
  <c r="BA43" i="107"/>
  <c r="BI43" i="107"/>
  <c r="BI34" i="105"/>
  <c r="BA34" i="105"/>
  <c r="S53" i="99"/>
  <c r="S54" i="99"/>
  <c r="S49" i="99"/>
  <c r="S52" i="99"/>
  <c r="S50" i="99"/>
  <c r="S51" i="99"/>
  <c r="O24" i="95"/>
  <c r="O23" i="95"/>
  <c r="O25" i="95"/>
  <c r="O27" i="95"/>
  <c r="O22" i="95"/>
  <c r="O26" i="95"/>
  <c r="BC33" i="90"/>
  <c r="BK33" i="90"/>
  <c r="AY54" i="8"/>
  <c r="BG54" i="8"/>
  <c r="BG40" i="97"/>
  <c r="AY40" i="97"/>
  <c r="BC50" i="96"/>
  <c r="BK50" i="96"/>
  <c r="G49" i="7"/>
  <c r="G50" i="7"/>
  <c r="G52" i="7"/>
  <c r="G53" i="7"/>
  <c r="G51" i="7"/>
  <c r="G54" i="7"/>
  <c r="BI33" i="8"/>
  <c r="BA33" i="8"/>
  <c r="BJ50" i="98"/>
  <c r="BB50" i="98"/>
  <c r="BA22" i="9"/>
  <c r="BI22" i="9"/>
  <c r="BG34" i="103"/>
  <c r="AY34" i="103"/>
  <c r="BA41" i="95"/>
  <c r="BI41" i="95"/>
  <c r="BK52" i="103"/>
  <c r="BC52" i="103"/>
  <c r="AY44" i="4"/>
  <c r="BG44" i="4"/>
  <c r="BJ32" i="91"/>
  <c r="BB32" i="91"/>
  <c r="BA45" i="105"/>
  <c r="BI45" i="105"/>
  <c r="BH54" i="10"/>
  <c r="AZ54" i="10"/>
  <c r="F31" i="100"/>
  <c r="F34" i="100"/>
  <c r="F36" i="100"/>
  <c r="F33" i="100"/>
  <c r="F35" i="100"/>
  <c r="F32" i="100"/>
  <c r="BH45" i="103"/>
  <c r="AZ45" i="103"/>
  <c r="J51" i="95"/>
  <c r="J49" i="95"/>
  <c r="J52" i="95"/>
  <c r="J53" i="95"/>
  <c r="J54" i="95"/>
  <c r="J50" i="95"/>
  <c r="BJ52" i="108"/>
  <c r="BB52" i="108"/>
  <c r="BK44" i="106"/>
  <c r="BC44" i="106"/>
  <c r="G24" i="7"/>
  <c r="G26" i="7"/>
  <c r="G22" i="7"/>
  <c r="G27" i="7"/>
  <c r="G25" i="7"/>
  <c r="G23" i="7"/>
  <c r="BC33" i="99"/>
  <c r="BK33" i="99"/>
  <c r="BJ27" i="87"/>
  <c r="BB27" i="87"/>
  <c r="BH43" i="108"/>
  <c r="AZ43" i="108"/>
  <c r="BJ23" i="90"/>
  <c r="BB23" i="90"/>
  <c r="BG26" i="104"/>
  <c r="AY26" i="104"/>
  <c r="BA52" i="95"/>
  <c r="BI52" i="95"/>
  <c r="AZ52" i="117"/>
  <c r="BH52" i="117"/>
  <c r="BC23" i="91"/>
  <c r="BK23" i="91"/>
  <c r="BA42" i="5"/>
  <c r="BI42" i="5"/>
  <c r="BJ53" i="5"/>
  <c r="BB53" i="5"/>
  <c r="BB24" i="108"/>
  <c r="BJ24" i="108"/>
  <c r="BK36" i="91"/>
  <c r="BC36" i="91"/>
  <c r="BG22" i="92"/>
  <c r="AY22" i="92"/>
  <c r="BC34" i="88"/>
  <c r="BK34" i="88"/>
  <c r="G35" i="99"/>
  <c r="G33" i="99"/>
  <c r="G31" i="99"/>
  <c r="G32" i="99"/>
  <c r="G34" i="99"/>
  <c r="G36" i="99"/>
  <c r="V40" i="100"/>
  <c r="V42" i="100"/>
  <c r="V41" i="100"/>
  <c r="V43" i="100"/>
  <c r="V45" i="100"/>
  <c r="V44" i="100"/>
  <c r="BG49" i="90"/>
  <c r="AY49" i="90"/>
  <c r="BC33" i="97"/>
  <c r="BK33" i="97"/>
  <c r="BH52" i="93"/>
  <c r="AZ52" i="93"/>
  <c r="F54" i="4"/>
  <c r="F51" i="4"/>
  <c r="F52" i="4"/>
  <c r="F53" i="4"/>
  <c r="F49" i="4"/>
  <c r="F50" i="4"/>
  <c r="BC23" i="97"/>
  <c r="BK23" i="97"/>
  <c r="BC50" i="97"/>
  <c r="BK50" i="97"/>
  <c r="AZ31" i="93"/>
  <c r="BH31" i="93"/>
  <c r="BK32" i="105"/>
  <c r="BC32" i="105"/>
  <c r="BG34" i="86"/>
  <c r="AY34" i="86"/>
  <c r="BB33" i="105"/>
  <c r="BJ33" i="105"/>
  <c r="BB40" i="93"/>
  <c r="BJ40" i="93"/>
  <c r="BI43" i="7"/>
  <c r="BA43" i="7"/>
  <c r="F27" i="10"/>
  <c r="F24" i="10"/>
  <c r="F25" i="10"/>
  <c r="F22" i="10"/>
  <c r="F23" i="10"/>
  <c r="F26" i="10"/>
  <c r="BK40" i="91"/>
  <c r="BC40" i="91"/>
  <c r="O27" i="98"/>
  <c r="O22" i="98"/>
  <c r="O25" i="98"/>
  <c r="O24" i="98"/>
  <c r="O26" i="98"/>
  <c r="O23" i="98"/>
  <c r="G22" i="92"/>
  <c r="G25" i="92"/>
  <c r="G27" i="92"/>
  <c r="G24" i="92"/>
  <c r="G23" i="92"/>
  <c r="G26" i="92"/>
  <c r="S45" i="91"/>
  <c r="S42" i="91"/>
  <c r="S44" i="91"/>
  <c r="S43" i="91"/>
  <c r="S41" i="91"/>
  <c r="S40" i="91"/>
  <c r="BC31" i="106"/>
  <c r="BK31" i="106"/>
  <c r="BB34" i="90"/>
  <c r="BJ34" i="90"/>
  <c r="BJ22" i="95"/>
  <c r="BB22" i="95"/>
  <c r="BI32" i="96"/>
  <c r="BA32" i="96"/>
  <c r="BC49" i="92"/>
  <c r="BK49" i="92"/>
  <c r="BF36" i="98"/>
  <c r="AX36" i="98"/>
  <c r="BB22" i="117"/>
  <c r="BJ22" i="117"/>
  <c r="BH34" i="88"/>
  <c r="AZ34" i="88"/>
  <c r="BJ22" i="6"/>
  <c r="BB22" i="6"/>
  <c r="BA49" i="100"/>
  <c r="BI49" i="100"/>
  <c r="BA27" i="97"/>
  <c r="BI27" i="97"/>
  <c r="F27" i="96"/>
  <c r="F22" i="96"/>
  <c r="F26" i="96"/>
  <c r="F24" i="96"/>
  <c r="F23" i="96"/>
  <c r="F25" i="96"/>
  <c r="BA35" i="97"/>
  <c r="BI35" i="97"/>
  <c r="AX36" i="103"/>
  <c r="BF36" i="103"/>
  <c r="BH23" i="97"/>
  <c r="AZ23" i="97"/>
  <c r="BI36" i="5"/>
  <c r="BA36" i="5"/>
  <c r="BI44" i="85"/>
  <c r="BA44" i="85"/>
  <c r="BC44" i="95"/>
  <c r="BK44" i="95"/>
  <c r="BK26" i="90"/>
  <c r="BC26" i="90"/>
  <c r="BK42" i="105"/>
  <c r="BC42" i="105"/>
  <c r="BC34" i="96"/>
  <c r="BK34" i="96"/>
  <c r="BG35" i="107"/>
  <c r="AY35" i="107"/>
  <c r="BJ52" i="4"/>
  <c r="BB52" i="4"/>
  <c r="BB42" i="90"/>
  <c r="BJ42" i="90"/>
  <c r="BH54" i="108"/>
  <c r="AZ54" i="108"/>
  <c r="BC41" i="86"/>
  <c r="BK41" i="86"/>
  <c r="G33" i="86"/>
  <c r="G34" i="86"/>
  <c r="G32" i="86"/>
  <c r="G35" i="86"/>
  <c r="G31" i="86"/>
  <c r="G36" i="86"/>
  <c r="BA32" i="92"/>
  <c r="BI32" i="92"/>
  <c r="BH24" i="85"/>
  <c r="AZ24" i="85"/>
  <c r="BK31" i="4"/>
  <c r="BC31" i="4"/>
  <c r="BG36" i="4"/>
  <c r="AY36" i="4"/>
  <c r="BJ25" i="99"/>
  <c r="BB25" i="99"/>
  <c r="BI49" i="92"/>
  <c r="BA49" i="92"/>
  <c r="N32" i="98"/>
  <c r="N34" i="98"/>
  <c r="N35" i="98"/>
  <c r="N31" i="98"/>
  <c r="N36" i="98"/>
  <c r="N33" i="98"/>
  <c r="BG25" i="103"/>
  <c r="AY25" i="103"/>
  <c r="BK24" i="107"/>
  <c r="BC24" i="107"/>
  <c r="G51" i="95"/>
  <c r="G50" i="95"/>
  <c r="G49" i="95"/>
  <c r="G52" i="95"/>
  <c r="G54" i="95"/>
  <c r="G53" i="95"/>
  <c r="AZ54" i="7"/>
  <c r="BH54" i="7"/>
  <c r="BK36" i="108"/>
  <c r="BC36" i="108"/>
  <c r="BJ22" i="96"/>
  <c r="BB22" i="96"/>
  <c r="BJ33" i="103"/>
  <c r="BB33" i="103"/>
  <c r="BH24" i="107"/>
  <c r="AZ24" i="107"/>
  <c r="BH26" i="93"/>
  <c r="AZ26" i="93"/>
  <c r="AZ43" i="90"/>
  <c r="BH43" i="90"/>
  <c r="AX49" i="9"/>
  <c r="BF49" i="9"/>
  <c r="AY53" i="104"/>
  <c r="BG53" i="104"/>
  <c r="BG27" i="4"/>
  <c r="AY27" i="4"/>
  <c r="BC52" i="101"/>
  <c r="BK52" i="101"/>
  <c r="S43" i="99"/>
  <c r="S44" i="99"/>
  <c r="S45" i="99"/>
  <c r="S41" i="99"/>
  <c r="S40" i="99"/>
  <c r="S42" i="99"/>
  <c r="BK26" i="104"/>
  <c r="BC26" i="104"/>
  <c r="AZ22" i="108"/>
  <c r="BH22" i="108"/>
  <c r="BB25" i="5"/>
  <c r="BJ25" i="5"/>
  <c r="AZ31" i="10"/>
  <c r="BH31" i="10"/>
  <c r="BI44" i="92"/>
  <c r="BA44" i="92"/>
  <c r="AZ35" i="108"/>
  <c r="BH35" i="108"/>
  <c r="BF23" i="88"/>
  <c r="AX23" i="88"/>
  <c r="BI44" i="108"/>
  <c r="BA44" i="108"/>
  <c r="BK45" i="100"/>
  <c r="BC45" i="100"/>
  <c r="BH34" i="97"/>
  <c r="AZ34" i="97"/>
  <c r="BJ54" i="91"/>
  <c r="BB54" i="91"/>
  <c r="BC22" i="99"/>
  <c r="BK22" i="99"/>
  <c r="BG40" i="91"/>
  <c r="AY40" i="91"/>
  <c r="AX23" i="9"/>
  <c r="BF23" i="9"/>
  <c r="AZ54" i="104"/>
  <c r="BH54" i="104"/>
  <c r="BJ41" i="98"/>
  <c r="BB41" i="98"/>
  <c r="BC24" i="92"/>
  <c r="BK24" i="92"/>
  <c r="AZ24" i="8"/>
  <c r="BH24" i="8"/>
  <c r="BH22" i="90"/>
  <c r="AZ22" i="90"/>
  <c r="J42" i="96"/>
  <c r="J43" i="96"/>
  <c r="J41" i="96"/>
  <c r="J40" i="96"/>
  <c r="J44" i="96"/>
  <c r="J45" i="96"/>
  <c r="BA26" i="108"/>
  <c r="BI26" i="108"/>
  <c r="AX24" i="105"/>
  <c r="BF24" i="105"/>
  <c r="BJ42" i="4"/>
  <c r="BB42" i="4"/>
  <c r="BC52" i="10"/>
  <c r="BK52" i="10"/>
  <c r="BK24" i="6"/>
  <c r="BC24" i="6"/>
  <c r="V40" i="107"/>
  <c r="V42" i="107"/>
  <c r="V41" i="107"/>
  <c r="V43" i="107"/>
  <c r="V44" i="107"/>
  <c r="V45" i="107"/>
  <c r="BK40" i="8"/>
  <c r="BC40" i="8"/>
  <c r="AY26" i="90"/>
  <c r="BG26" i="90"/>
  <c r="BC36" i="95"/>
  <c r="BK36" i="95"/>
  <c r="AZ35" i="85"/>
  <c r="BH35" i="85"/>
  <c r="BK49" i="106"/>
  <c r="BC49" i="106"/>
  <c r="BG43" i="8"/>
  <c r="AY43" i="8"/>
  <c r="AZ36" i="117"/>
  <c r="BH36" i="117"/>
  <c r="AZ27" i="104"/>
  <c r="BH27" i="104"/>
  <c r="AY43" i="105"/>
  <c r="BG43" i="105"/>
  <c r="BG41" i="107"/>
  <c r="AY41" i="107"/>
  <c r="AY53" i="85"/>
  <c r="BG53" i="85"/>
  <c r="R26" i="106"/>
  <c r="R23" i="106"/>
  <c r="R24" i="106"/>
  <c r="R27" i="106"/>
  <c r="R22" i="106"/>
  <c r="R25" i="106"/>
  <c r="BF49" i="1"/>
  <c r="AX49" i="1"/>
  <c r="BA50" i="105"/>
  <c r="BI50" i="105"/>
  <c r="BH43" i="88"/>
  <c r="AZ43" i="88"/>
  <c r="BJ53" i="92"/>
  <c r="BB53" i="92"/>
  <c r="F43" i="100"/>
  <c r="F42" i="100"/>
  <c r="F45" i="100"/>
  <c r="F40" i="100"/>
  <c r="F44" i="100"/>
  <c r="F41" i="100"/>
  <c r="BC41" i="7"/>
  <c r="BK41" i="7"/>
  <c r="AX32" i="88"/>
  <c r="BF32" i="88"/>
  <c r="BK43" i="99"/>
  <c r="BC43" i="99"/>
  <c r="BC52" i="102"/>
  <c r="BK52" i="102"/>
  <c r="F49" i="100"/>
  <c r="F54" i="100"/>
  <c r="F53" i="100"/>
  <c r="F51" i="100"/>
  <c r="F50" i="100"/>
  <c r="F52" i="100"/>
  <c r="G41" i="106"/>
  <c r="G42" i="106"/>
  <c r="G44" i="106"/>
  <c r="G43" i="106"/>
  <c r="G45" i="106"/>
  <c r="G40" i="106"/>
  <c r="BG32" i="105"/>
  <c r="AY32" i="105"/>
  <c r="AX43" i="9"/>
  <c r="BF43" i="9"/>
  <c r="G50" i="94"/>
  <c r="G53" i="94"/>
  <c r="G54" i="94"/>
  <c r="G49" i="94"/>
  <c r="G52" i="94"/>
  <c r="G51" i="94"/>
  <c r="BG40" i="99"/>
  <c r="AY40" i="99"/>
  <c r="BC25" i="4"/>
  <c r="BG27" i="91"/>
  <c r="AY27" i="91"/>
  <c r="BI32" i="7"/>
  <c r="BA32" i="7"/>
  <c r="BH32" i="101"/>
  <c r="AZ32" i="101"/>
  <c r="BI22" i="6"/>
  <c r="BA22" i="6"/>
  <c r="BC42" i="89"/>
  <c r="BK42" i="89"/>
  <c r="BK50" i="85"/>
  <c r="BC50" i="85"/>
  <c r="BK45" i="96"/>
  <c r="BC45" i="96"/>
  <c r="BB41" i="95"/>
  <c r="BJ41" i="95"/>
  <c r="BB52" i="88"/>
  <c r="BJ52" i="88"/>
  <c r="BG25" i="97"/>
  <c r="AY25" i="97"/>
  <c r="BK50" i="99"/>
  <c r="BC50" i="99"/>
  <c r="BF44" i="105"/>
  <c r="AX44" i="105"/>
  <c r="N41" i="86"/>
  <c r="N45" i="86"/>
  <c r="N42" i="86"/>
  <c r="N40" i="86"/>
  <c r="N44" i="86"/>
  <c r="N43" i="86"/>
  <c r="BH42" i="101"/>
  <c r="AZ42" i="101"/>
  <c r="AX32" i="107"/>
  <c r="BF32" i="107"/>
  <c r="BK51" i="86"/>
  <c r="BC51" i="86"/>
  <c r="BC40" i="87"/>
  <c r="BK40" i="87"/>
  <c r="BG54" i="105"/>
  <c r="AY54" i="105"/>
  <c r="BB51" i="89"/>
  <c r="BJ51" i="89"/>
  <c r="BG45" i="92"/>
  <c r="AY45" i="92"/>
  <c r="BA31" i="108"/>
  <c r="BI31" i="108"/>
  <c r="AY25" i="9"/>
  <c r="BG25" i="9"/>
  <c r="BI49" i="94"/>
  <c r="BA49" i="94"/>
  <c r="BA44" i="97"/>
  <c r="BI44" i="97"/>
  <c r="AX49" i="105"/>
  <c r="BF49" i="105"/>
  <c r="J33" i="87"/>
  <c r="J35" i="87"/>
  <c r="J36" i="87"/>
  <c r="J34" i="87"/>
  <c r="J31" i="87"/>
  <c r="J32" i="87"/>
  <c r="AZ32" i="107"/>
  <c r="BH32" i="107"/>
  <c r="BG45" i="7"/>
  <c r="AY45" i="7"/>
  <c r="BA27" i="85"/>
  <c r="BI27" i="85"/>
  <c r="F23" i="108"/>
  <c r="F26" i="108"/>
  <c r="F24" i="108"/>
  <c r="F22" i="108"/>
  <c r="F27" i="108"/>
  <c r="F25" i="108"/>
  <c r="BB41" i="87"/>
  <c r="BJ41" i="87"/>
  <c r="BK45" i="10"/>
  <c r="BC45" i="10"/>
  <c r="BF24" i="6"/>
  <c r="AX24" i="6"/>
  <c r="AY33" i="97"/>
  <c r="BG33" i="97"/>
  <c r="AX52" i="98"/>
  <c r="BF52" i="98"/>
  <c r="AZ43" i="100"/>
  <c r="BH43" i="100"/>
  <c r="BJ25" i="105"/>
  <c r="BB25" i="105"/>
  <c r="AY43" i="104"/>
  <c r="BG43" i="104"/>
  <c r="BI27" i="107"/>
  <c r="BA27" i="107"/>
  <c r="S24" i="98"/>
  <c r="S25" i="98"/>
  <c r="S22" i="98"/>
  <c r="S23" i="98"/>
  <c r="S27" i="98"/>
  <c r="S26" i="98"/>
  <c r="AY43" i="86"/>
  <c r="BG43" i="86"/>
  <c r="AX50" i="90"/>
  <c r="BF50" i="90"/>
  <c r="BH23" i="117"/>
  <c r="AZ23" i="117"/>
  <c r="BB49" i="105"/>
  <c r="BJ49" i="105"/>
  <c r="BC24" i="88"/>
  <c r="BK24" i="88"/>
  <c r="G24" i="100"/>
  <c r="G25" i="100"/>
  <c r="G23" i="100"/>
  <c r="G26" i="100"/>
  <c r="G22" i="100"/>
  <c r="G27" i="100"/>
  <c r="BJ54" i="96"/>
  <c r="BB54" i="96"/>
  <c r="F41" i="92"/>
  <c r="F40" i="92"/>
  <c r="F42" i="92"/>
  <c r="F45" i="92"/>
  <c r="F43" i="92"/>
  <c r="F44" i="92"/>
  <c r="AZ45" i="85"/>
  <c r="BH45" i="85"/>
  <c r="BJ34" i="86"/>
  <c r="BB34" i="86"/>
  <c r="BC40" i="103"/>
  <c r="BK40" i="103"/>
  <c r="AZ53" i="100"/>
  <c r="BH53" i="100"/>
  <c r="BA27" i="96"/>
  <c r="BI27" i="96"/>
  <c r="BH32" i="94"/>
  <c r="AZ32" i="94"/>
  <c r="BH24" i="7"/>
  <c r="AZ24" i="7"/>
  <c r="BF50" i="107"/>
  <c r="AX50" i="107"/>
  <c r="BB27" i="103"/>
  <c r="BJ27" i="103"/>
  <c r="BK53" i="89"/>
  <c r="BC53" i="89"/>
  <c r="AZ42" i="117"/>
  <c r="BH42" i="117"/>
  <c r="BC26" i="101"/>
  <c r="BK26" i="101"/>
  <c r="F53" i="93"/>
  <c r="F54" i="93"/>
  <c r="F52" i="93"/>
  <c r="F51" i="93"/>
  <c r="F50" i="93"/>
  <c r="F49" i="93"/>
  <c r="BB43" i="102"/>
  <c r="BJ43" i="102"/>
  <c r="BC41" i="90"/>
  <c r="BK41" i="90"/>
  <c r="BB25" i="86"/>
  <c r="BJ25" i="86"/>
  <c r="BC51" i="91"/>
  <c r="BK51" i="91"/>
  <c r="F31" i="94"/>
  <c r="F34" i="94"/>
  <c r="F32" i="94"/>
  <c r="F36" i="94"/>
  <c r="F33" i="94"/>
  <c r="F35" i="94"/>
  <c r="BI36" i="88"/>
  <c r="BA36" i="88"/>
  <c r="BF45" i="6"/>
  <c r="AX45" i="6"/>
  <c r="BH44" i="10"/>
  <c r="AZ44" i="10"/>
  <c r="BC32" i="8"/>
  <c r="BK32" i="8"/>
  <c r="BA26" i="86"/>
  <c r="BI26" i="86"/>
  <c r="BA42" i="107"/>
  <c r="BI42" i="107"/>
  <c r="BI33" i="105"/>
  <c r="BA33" i="105"/>
  <c r="BK23" i="10"/>
  <c r="BC23" i="10"/>
  <c r="AY49" i="8"/>
  <c r="BG49" i="8"/>
  <c r="AY44" i="97"/>
  <c r="BG44" i="97"/>
  <c r="BB26" i="4"/>
  <c r="BJ26" i="4"/>
  <c r="BC54" i="96"/>
  <c r="BK54" i="96"/>
  <c r="G25" i="102"/>
  <c r="G23" i="102"/>
  <c r="G22" i="102"/>
  <c r="G24" i="102"/>
  <c r="G27" i="102"/>
  <c r="G26" i="102"/>
  <c r="AZ41" i="104"/>
  <c r="BH41" i="104"/>
  <c r="BI35" i="8"/>
  <c r="BA35" i="8"/>
  <c r="BI23" i="9"/>
  <c r="BA23" i="9"/>
  <c r="AY35" i="103"/>
  <c r="BG35" i="103"/>
  <c r="BK51" i="103"/>
  <c r="BC51" i="103"/>
  <c r="BJ33" i="91"/>
  <c r="BB33" i="91"/>
  <c r="BA40" i="105"/>
  <c r="BI40" i="105"/>
  <c r="W50" i="100"/>
  <c r="W53" i="100"/>
  <c r="W51" i="100"/>
  <c r="W52" i="100"/>
  <c r="W49" i="100"/>
  <c r="W54" i="100"/>
  <c r="BI25" i="5"/>
  <c r="BA25" i="5"/>
  <c r="BI49" i="86"/>
  <c r="BA49" i="86"/>
  <c r="N52" i="98"/>
  <c r="N51" i="98"/>
  <c r="N49" i="98"/>
  <c r="N54" i="98"/>
  <c r="N50" i="98"/>
  <c r="N53" i="98"/>
  <c r="G35" i="95"/>
  <c r="G36" i="95"/>
  <c r="G34" i="95"/>
  <c r="G32" i="95"/>
  <c r="G33" i="95"/>
  <c r="G31" i="95"/>
  <c r="BB54" i="108"/>
  <c r="BJ54" i="108"/>
  <c r="AX24" i="90"/>
  <c r="BF24" i="90"/>
  <c r="BC34" i="99"/>
  <c r="BK34" i="99"/>
  <c r="BG54" i="94"/>
  <c r="AY54" i="94"/>
  <c r="BB26" i="87"/>
  <c r="BJ26" i="87"/>
  <c r="AZ40" i="108"/>
  <c r="BH40" i="108"/>
  <c r="BB22" i="90"/>
  <c r="BJ22" i="90"/>
  <c r="BK32" i="102"/>
  <c r="BC32" i="102"/>
  <c r="BG27" i="104"/>
  <c r="AY27" i="104"/>
  <c r="BA51" i="95"/>
  <c r="BI51" i="95"/>
  <c r="AZ54" i="117"/>
  <c r="BH54" i="117"/>
  <c r="BC26" i="91"/>
  <c r="BK26" i="91"/>
  <c r="BI41" i="5"/>
  <c r="BA41" i="5"/>
  <c r="BB49" i="5"/>
  <c r="BJ49" i="5"/>
  <c r="BB26" i="108"/>
  <c r="BJ26" i="108"/>
  <c r="BK32" i="91"/>
  <c r="BC32" i="91"/>
  <c r="AY27" i="92"/>
  <c r="BG27" i="92"/>
  <c r="BK36" i="88"/>
  <c r="BC36" i="88"/>
  <c r="F31" i="99"/>
  <c r="F32" i="99"/>
  <c r="F33" i="99"/>
  <c r="F35" i="99"/>
  <c r="F34" i="99"/>
  <c r="F36" i="99"/>
  <c r="BK31" i="103"/>
  <c r="BC31" i="103"/>
  <c r="BJ53" i="102"/>
  <c r="BB53" i="102"/>
  <c r="F43" i="10"/>
  <c r="F40" i="10"/>
  <c r="F45" i="10"/>
  <c r="F42" i="10"/>
  <c r="F44" i="10"/>
  <c r="F41" i="10"/>
  <c r="N41" i="106"/>
  <c r="N43" i="106"/>
  <c r="N45" i="106"/>
  <c r="N40" i="106"/>
  <c r="N44" i="106"/>
  <c r="N42" i="106"/>
  <c r="AZ49" i="93"/>
  <c r="BH49" i="93"/>
  <c r="AY32" i="99"/>
  <c r="BG32" i="99"/>
  <c r="BC25" i="97"/>
  <c r="BK25" i="97"/>
  <c r="BK49" i="97"/>
  <c r="BC49" i="97"/>
  <c r="BH34" i="93"/>
  <c r="AZ34" i="93"/>
  <c r="BC33" i="105"/>
  <c r="BK33" i="105"/>
  <c r="AY36" i="86"/>
  <c r="BG36" i="86"/>
  <c r="BB31" i="105"/>
  <c r="BJ31" i="105"/>
  <c r="BF40" i="1"/>
  <c r="AX40" i="1"/>
  <c r="BJ25" i="102"/>
  <c r="BB25" i="102"/>
  <c r="AZ35" i="7"/>
  <c r="BH35" i="7"/>
  <c r="K24" i="102"/>
  <c r="K25" i="102"/>
  <c r="K22" i="102"/>
  <c r="K26" i="102"/>
  <c r="K23" i="102"/>
  <c r="K27" i="102"/>
  <c r="BB54" i="103"/>
  <c r="BJ54" i="103"/>
  <c r="BC34" i="94"/>
  <c r="BK34" i="94"/>
  <c r="BC27" i="108"/>
  <c r="BK27" i="108"/>
  <c r="AX49" i="103"/>
  <c r="BF49" i="103"/>
  <c r="BC33" i="106"/>
  <c r="BK33" i="106"/>
  <c r="BB31" i="90"/>
  <c r="BJ31" i="90"/>
  <c r="F49" i="104"/>
  <c r="F52" i="104"/>
  <c r="F54" i="104"/>
  <c r="F53" i="104"/>
  <c r="F50" i="104"/>
  <c r="F51" i="104"/>
  <c r="BA34" i="96"/>
  <c r="BI34" i="96"/>
  <c r="BK51" i="92"/>
  <c r="BC51" i="92"/>
  <c r="BF31" i="98"/>
  <c r="AX31" i="98"/>
  <c r="BC22" i="117"/>
  <c r="BK22" i="117"/>
  <c r="BH32" i="88"/>
  <c r="AZ32" i="88"/>
  <c r="BJ23" i="6"/>
  <c r="BB23" i="6"/>
  <c r="BI52" i="100"/>
  <c r="BA52" i="100"/>
  <c r="BI24" i="97"/>
  <c r="BA24" i="97"/>
  <c r="G22" i="96"/>
  <c r="G23" i="96"/>
  <c r="G25" i="96"/>
  <c r="G26" i="96"/>
  <c r="G24" i="96"/>
  <c r="G27" i="96"/>
  <c r="BI34" i="97"/>
  <c r="BA34" i="97"/>
  <c r="AX33" i="103"/>
  <c r="BF33" i="103"/>
  <c r="BI34" i="5"/>
  <c r="BA34" i="5"/>
  <c r="BA43" i="85"/>
  <c r="BI43" i="85"/>
  <c r="BK42" i="95"/>
  <c r="BC42" i="95"/>
  <c r="BC23" i="90"/>
  <c r="BK23" i="90"/>
  <c r="BC45" i="105"/>
  <c r="BK45" i="105"/>
  <c r="AX23" i="89"/>
  <c r="BF23" i="89"/>
  <c r="BG31" i="107"/>
  <c r="AY31" i="107"/>
  <c r="BJ44" i="90"/>
  <c r="BB44" i="90"/>
  <c r="BK40" i="86"/>
  <c r="BC40" i="86"/>
  <c r="BC35" i="7"/>
  <c r="BK35" i="7"/>
  <c r="BA31" i="92"/>
  <c r="BI31" i="92"/>
  <c r="BA49" i="97"/>
  <c r="BI49" i="97"/>
  <c r="BJ34" i="99"/>
  <c r="BB34" i="99"/>
  <c r="AY35" i="100"/>
  <c r="BG35" i="100"/>
  <c r="BG34" i="4"/>
  <c r="AY34" i="4"/>
  <c r="BB26" i="99"/>
  <c r="BJ26" i="99"/>
  <c r="BI53" i="92"/>
  <c r="BA53" i="92"/>
  <c r="O35" i="98"/>
  <c r="O33" i="98"/>
  <c r="O31" i="98"/>
  <c r="O34" i="98"/>
  <c r="O32" i="98"/>
  <c r="O36" i="98"/>
  <c r="AY23" i="103"/>
  <c r="BG23" i="103"/>
  <c r="BC25" i="107"/>
  <c r="BK25" i="107"/>
  <c r="BJ49" i="95"/>
  <c r="BB49" i="95"/>
  <c r="BH45" i="102"/>
  <c r="AZ45" i="102"/>
  <c r="AZ51" i="7"/>
  <c r="BH51" i="7"/>
  <c r="BJ27" i="96"/>
  <c r="BB27" i="96"/>
  <c r="BB32" i="103"/>
  <c r="BJ32" i="103"/>
  <c r="BH53" i="103"/>
  <c r="AZ53" i="103"/>
  <c r="BH23" i="93"/>
  <c r="AZ23" i="93"/>
  <c r="BH45" i="90"/>
  <c r="AZ45" i="90"/>
  <c r="AX54" i="9"/>
  <c r="BF54" i="9"/>
  <c r="R49" i="10"/>
  <c r="R51" i="10"/>
  <c r="R50" i="10"/>
  <c r="R54" i="10"/>
  <c r="R53" i="10"/>
  <c r="R52" i="10"/>
  <c r="BK50" i="101"/>
  <c r="BC50" i="101"/>
  <c r="BI51" i="7"/>
  <c r="BA51" i="7"/>
  <c r="BK27" i="8"/>
  <c r="BC27" i="8"/>
  <c r="BH24" i="108"/>
  <c r="AZ24" i="108"/>
  <c r="BJ27" i="5"/>
  <c r="BB27" i="5"/>
  <c r="BF54" i="6"/>
  <c r="AX54" i="6"/>
  <c r="BA43" i="92"/>
  <c r="BI43" i="92"/>
  <c r="R36" i="102"/>
  <c r="R34" i="102"/>
  <c r="R31" i="102"/>
  <c r="R32" i="102"/>
  <c r="R33" i="102"/>
  <c r="R35" i="102"/>
  <c r="AZ36" i="108"/>
  <c r="BH36" i="108"/>
  <c r="BB36" i="5"/>
  <c r="BJ36" i="5"/>
  <c r="BI41" i="108"/>
  <c r="BA41" i="108"/>
  <c r="BC44" i="100"/>
  <c r="BK44" i="100"/>
  <c r="AZ33" i="97"/>
  <c r="BH33" i="97"/>
  <c r="O44" i="9"/>
  <c r="O43" i="9"/>
  <c r="O45" i="9"/>
  <c r="O42" i="9"/>
  <c r="O40" i="9"/>
  <c r="O41" i="9"/>
  <c r="BC25" i="99"/>
  <c r="BK25" i="99"/>
  <c r="BG41" i="91"/>
  <c r="AY41" i="91"/>
  <c r="AX25" i="9"/>
  <c r="BF25" i="9"/>
  <c r="AZ53" i="104"/>
  <c r="BH53" i="104"/>
  <c r="BB44" i="98"/>
  <c r="BJ44" i="98"/>
  <c r="BC22" i="92"/>
  <c r="BK22" i="92"/>
  <c r="AZ27" i="8"/>
  <c r="BH27" i="8"/>
  <c r="AZ23" i="90"/>
  <c r="BH23" i="90"/>
  <c r="K41" i="96"/>
  <c r="K42" i="96"/>
  <c r="K45" i="96"/>
  <c r="K40" i="96"/>
  <c r="K44" i="96"/>
  <c r="K43" i="96"/>
  <c r="BI25" i="108"/>
  <c r="BA25" i="108"/>
  <c r="AX27" i="105"/>
  <c r="BF27" i="105"/>
  <c r="BA23" i="7"/>
  <c r="BI23" i="7"/>
  <c r="O44" i="98"/>
  <c r="O40" i="98"/>
  <c r="O41" i="98"/>
  <c r="O45" i="98"/>
  <c r="O43" i="98"/>
  <c r="O42" i="98"/>
  <c r="W40" i="107"/>
  <c r="W43" i="107"/>
  <c r="W42" i="107"/>
  <c r="W45" i="107"/>
  <c r="W41" i="107"/>
  <c r="W44" i="107"/>
  <c r="BK44" i="8"/>
  <c r="BC44" i="8"/>
  <c r="AY22" i="90"/>
  <c r="BG22" i="90"/>
  <c r="BK35" i="95"/>
  <c r="BC35" i="95"/>
  <c r="BC22" i="4"/>
  <c r="BK22" i="4"/>
  <c r="BH32" i="85"/>
  <c r="AZ32" i="85"/>
  <c r="BC51" i="106"/>
  <c r="BK51" i="106"/>
  <c r="BG40" i="8"/>
  <c r="AY40" i="8"/>
  <c r="BH31" i="117"/>
  <c r="AZ31" i="117"/>
  <c r="AZ22" i="104"/>
  <c r="BH22" i="104"/>
  <c r="AY44" i="105"/>
  <c r="BG44" i="105"/>
  <c r="AY40" i="107"/>
  <c r="BG40" i="107"/>
  <c r="BG50" i="85"/>
  <c r="AY50" i="85"/>
  <c r="S22" i="106"/>
  <c r="S25" i="106"/>
  <c r="S27" i="106"/>
  <c r="S26" i="106"/>
  <c r="S24" i="106"/>
  <c r="S23" i="106"/>
  <c r="BF53" i="1"/>
  <c r="AX53" i="1"/>
  <c r="BI54" i="105"/>
  <c r="BA54" i="105"/>
  <c r="AZ42" i="88"/>
  <c r="BH42" i="88"/>
  <c r="BJ52" i="92"/>
  <c r="BB52" i="92"/>
  <c r="AY40" i="100"/>
  <c r="BG40" i="100"/>
  <c r="BC43" i="7"/>
  <c r="BK43" i="7"/>
  <c r="BF33" i="88"/>
  <c r="AX33" i="88"/>
  <c r="BK41" i="99"/>
  <c r="BC41" i="99"/>
  <c r="BH52" i="85"/>
  <c r="AZ52" i="85"/>
  <c r="AY49" i="100"/>
  <c r="BG49" i="100"/>
  <c r="F45" i="106"/>
  <c r="F40" i="106"/>
  <c r="F41" i="106"/>
  <c r="F43" i="106"/>
  <c r="F42" i="106"/>
  <c r="F44" i="106"/>
  <c r="AY36" i="105"/>
  <c r="BG36" i="105"/>
  <c r="AX42" i="9"/>
  <c r="BF42" i="9"/>
  <c r="F49" i="94"/>
  <c r="F54" i="94"/>
  <c r="F53" i="94"/>
  <c r="F51" i="94"/>
  <c r="F50" i="94"/>
  <c r="F52" i="94"/>
  <c r="AY43" i="99"/>
  <c r="BG43" i="99"/>
  <c r="AY22" i="91"/>
  <c r="BG22" i="91"/>
  <c r="BA31" i="7"/>
  <c r="BI31" i="7"/>
  <c r="BH35" i="101"/>
  <c r="AZ35" i="101"/>
  <c r="BA24" i="6"/>
  <c r="BI24" i="6"/>
  <c r="BK40" i="89"/>
  <c r="BC40" i="89"/>
  <c r="BC54" i="85"/>
  <c r="BK54" i="85"/>
  <c r="BC43" i="96"/>
  <c r="BK43" i="96"/>
  <c r="BG26" i="94"/>
  <c r="AY26" i="94"/>
  <c r="BA44" i="104"/>
  <c r="BI44" i="104"/>
  <c r="AY27" i="97"/>
  <c r="BG27" i="97"/>
  <c r="S49" i="106"/>
  <c r="S50" i="106"/>
  <c r="S52" i="106"/>
  <c r="S53" i="106"/>
  <c r="S54" i="106"/>
  <c r="S51" i="106"/>
  <c r="BC54" i="99"/>
  <c r="BK54" i="99"/>
  <c r="AX42" i="105"/>
  <c r="BF42" i="105"/>
  <c r="AZ43" i="101"/>
  <c r="BH43" i="101"/>
  <c r="BF33" i="107"/>
  <c r="AX33" i="107"/>
  <c r="BK52" i="86"/>
  <c r="BC52" i="86"/>
  <c r="BC35" i="85"/>
  <c r="BK35" i="85"/>
  <c r="BC42" i="87"/>
  <c r="BK42" i="87"/>
  <c r="BG50" i="105"/>
  <c r="AY50" i="105"/>
  <c r="BB50" i="89"/>
  <c r="BJ50" i="89"/>
  <c r="BA50" i="103"/>
  <c r="BI50" i="103"/>
  <c r="J53" i="98"/>
  <c r="J54" i="98"/>
  <c r="J50" i="98"/>
  <c r="J49" i="98"/>
  <c r="J52" i="98"/>
  <c r="J51" i="98"/>
  <c r="BG42" i="92"/>
  <c r="AY42" i="92"/>
  <c r="BG24" i="9"/>
  <c r="AY24" i="9"/>
  <c r="BI51" i="94"/>
  <c r="BA51" i="94"/>
  <c r="BA45" i="97"/>
  <c r="BI45" i="97"/>
  <c r="BK25" i="96"/>
  <c r="BC25" i="96"/>
  <c r="BA45" i="88"/>
  <c r="BI45" i="88"/>
  <c r="AX24" i="107"/>
  <c r="BF24" i="107"/>
  <c r="BH36" i="107"/>
  <c r="AZ36" i="107"/>
  <c r="G44" i="4"/>
  <c r="G43" i="4"/>
  <c r="G41" i="4"/>
  <c r="G45" i="4"/>
  <c r="G42" i="4"/>
  <c r="G40" i="4"/>
  <c r="BI34" i="94"/>
  <c r="BA34" i="94"/>
  <c r="BI24" i="85"/>
  <c r="BA24" i="85"/>
  <c r="AY32" i="7"/>
  <c r="BG32" i="7"/>
  <c r="AY53" i="100"/>
  <c r="BG53" i="100"/>
  <c r="BC42" i="10"/>
  <c r="BK42" i="10"/>
  <c r="BK25" i="85"/>
  <c r="BC25" i="85"/>
  <c r="N54" i="4"/>
  <c r="N53" i="4"/>
  <c r="N50" i="4"/>
  <c r="N49" i="4"/>
  <c r="N52" i="4"/>
  <c r="N51" i="4"/>
  <c r="AY31" i="97"/>
  <c r="BG31" i="97"/>
  <c r="AX43" i="107"/>
  <c r="BF43" i="107"/>
  <c r="BJ24" i="105"/>
  <c r="BB24" i="105"/>
  <c r="BA24" i="105"/>
  <c r="BI24" i="105"/>
  <c r="BA25" i="107"/>
  <c r="BI25" i="107"/>
  <c r="BJ50" i="10"/>
  <c r="BB50" i="10"/>
  <c r="BG33" i="94"/>
  <c r="AY33" i="94"/>
  <c r="AZ22" i="117"/>
  <c r="BH22" i="117"/>
  <c r="BB50" i="105"/>
  <c r="BJ50" i="105"/>
  <c r="BC25" i="88"/>
  <c r="BK25" i="88"/>
  <c r="K43" i="87"/>
  <c r="K45" i="87"/>
  <c r="K44" i="87"/>
  <c r="K41" i="87"/>
  <c r="K40" i="87"/>
  <c r="K42" i="87"/>
  <c r="O41" i="5"/>
  <c r="O42" i="5"/>
  <c r="O45" i="5"/>
  <c r="O44" i="5"/>
  <c r="O43" i="5"/>
  <c r="O40" i="5"/>
  <c r="BB51" i="96"/>
  <c r="BJ51" i="96"/>
  <c r="AZ40" i="85"/>
  <c r="BH40" i="85"/>
  <c r="BJ33" i="86"/>
  <c r="BB33" i="86"/>
  <c r="BC44" i="103"/>
  <c r="BK44" i="103"/>
  <c r="AZ52" i="100"/>
  <c r="BH52" i="100"/>
  <c r="BH34" i="94"/>
  <c r="AZ34" i="94"/>
  <c r="BH26" i="7"/>
  <c r="AZ26" i="7"/>
  <c r="O26" i="105"/>
  <c r="O23" i="105"/>
  <c r="O27" i="105"/>
  <c r="O22" i="105"/>
  <c r="O24" i="105"/>
  <c r="O25" i="105"/>
  <c r="BB24" i="103"/>
  <c r="BJ24" i="103"/>
  <c r="BK52" i="89"/>
  <c r="BC52" i="89"/>
  <c r="BH40" i="117"/>
  <c r="AZ40" i="117"/>
  <c r="BC23" i="101"/>
  <c r="BK23" i="101"/>
  <c r="AZ44" i="96"/>
  <c r="BH44" i="96"/>
  <c r="BJ41" i="102"/>
  <c r="BB41" i="102"/>
  <c r="BI27" i="92"/>
  <c r="BA27" i="92"/>
  <c r="AY41" i="103"/>
  <c r="BG41" i="103"/>
  <c r="BJ27" i="86"/>
  <c r="BB27" i="86"/>
  <c r="BK53" i="91"/>
  <c r="BC53" i="91"/>
  <c r="BH52" i="94"/>
  <c r="AZ52" i="94"/>
  <c r="BA32" i="88"/>
  <c r="BI32" i="88"/>
  <c r="BF44" i="6"/>
  <c r="AX44" i="6"/>
  <c r="AZ43" i="10"/>
  <c r="BH43" i="10"/>
  <c r="BK35" i="8"/>
  <c r="BC35" i="8"/>
  <c r="BA22" i="86"/>
  <c r="BI22" i="86"/>
  <c r="BA45" i="107"/>
  <c r="BI45" i="107"/>
  <c r="BI31" i="105"/>
  <c r="BA31" i="105"/>
  <c r="BK26" i="10"/>
  <c r="BC26" i="10"/>
  <c r="BG53" i="8"/>
  <c r="AY53" i="8"/>
  <c r="AY43" i="97"/>
  <c r="BG43" i="97"/>
  <c r="BB23" i="4"/>
  <c r="BJ23" i="4"/>
  <c r="BC52" i="96"/>
  <c r="BK52" i="96"/>
  <c r="F22" i="102"/>
  <c r="F27" i="102"/>
  <c r="F23" i="102"/>
  <c r="F24" i="102"/>
  <c r="F26" i="102"/>
  <c r="F25" i="102"/>
  <c r="AZ45" i="104"/>
  <c r="BH45" i="104"/>
  <c r="BI36" i="8"/>
  <c r="BA36" i="8"/>
  <c r="BA24" i="9"/>
  <c r="BI24" i="9"/>
  <c r="AY33" i="103"/>
  <c r="BG33" i="103"/>
  <c r="BC50" i="103"/>
  <c r="BK50" i="103"/>
  <c r="BJ35" i="91"/>
  <c r="BB35" i="91"/>
  <c r="BA42" i="105"/>
  <c r="BI42" i="105"/>
  <c r="V53" i="100"/>
  <c r="V49" i="100"/>
  <c r="V54" i="100"/>
  <c r="V50" i="100"/>
  <c r="V52" i="100"/>
  <c r="V51" i="100"/>
  <c r="BI27" i="5"/>
  <c r="BA27" i="5"/>
  <c r="BA50" i="86"/>
  <c r="BI50" i="86"/>
  <c r="O50" i="98"/>
  <c r="O52" i="98"/>
  <c r="O51" i="98"/>
  <c r="O54" i="98"/>
  <c r="O49" i="98"/>
  <c r="O53" i="98"/>
  <c r="F36" i="95"/>
  <c r="F32" i="95"/>
  <c r="F33" i="95"/>
  <c r="F31" i="95"/>
  <c r="F34" i="95"/>
  <c r="F35" i="95"/>
  <c r="BB51" i="108"/>
  <c r="BJ51" i="108"/>
  <c r="BF27" i="90"/>
  <c r="AX27" i="90"/>
  <c r="BC31" i="99"/>
  <c r="BK31" i="99"/>
  <c r="AY52" i="94"/>
  <c r="BG52" i="94"/>
  <c r="BH42" i="108"/>
  <c r="AZ42" i="108"/>
  <c r="BI35" i="107"/>
  <c r="BA35" i="107"/>
  <c r="BG27" i="7"/>
  <c r="AY27" i="7"/>
  <c r="BC45" i="92"/>
  <c r="BK45" i="92"/>
  <c r="AY24" i="104"/>
  <c r="BG24" i="104"/>
  <c r="BC45" i="5"/>
  <c r="BK45" i="5"/>
  <c r="BC22" i="91"/>
  <c r="BK22" i="91"/>
  <c r="BJ54" i="5"/>
  <c r="BB54" i="5"/>
  <c r="BB27" i="108"/>
  <c r="BJ27" i="108"/>
  <c r="BC33" i="91"/>
  <c r="BK33" i="91"/>
  <c r="BB34" i="89"/>
  <c r="BJ34" i="89"/>
  <c r="AY25" i="92"/>
  <c r="BG25" i="92"/>
  <c r="V40" i="106"/>
  <c r="V41" i="106"/>
  <c r="V42" i="106"/>
  <c r="V43" i="106"/>
  <c r="V44" i="106"/>
  <c r="V45" i="106"/>
  <c r="BA31" i="9"/>
  <c r="BI31" i="9"/>
  <c r="BB43" i="92"/>
  <c r="BJ43" i="92"/>
  <c r="BC35" i="103"/>
  <c r="BK35" i="103"/>
  <c r="BJ50" i="102"/>
  <c r="BB50" i="102"/>
  <c r="G42" i="10"/>
  <c r="G41" i="10"/>
  <c r="G43" i="10"/>
  <c r="G44" i="10"/>
  <c r="G40" i="10"/>
  <c r="G45" i="10"/>
  <c r="O42" i="106"/>
  <c r="O44" i="106"/>
  <c r="O40" i="106"/>
  <c r="O41" i="106"/>
  <c r="O43" i="106"/>
  <c r="O45" i="106"/>
  <c r="AZ50" i="93"/>
  <c r="BH50" i="93"/>
  <c r="BC49" i="4"/>
  <c r="BK49" i="4"/>
  <c r="AY36" i="99"/>
  <c r="BG36" i="99"/>
  <c r="BK27" i="97"/>
  <c r="BC27" i="97"/>
  <c r="BC54" i="97"/>
  <c r="BK54" i="97"/>
  <c r="BH32" i="93"/>
  <c r="AZ32" i="93"/>
  <c r="BC36" i="105"/>
  <c r="BK36" i="105"/>
  <c r="BG32" i="86"/>
  <c r="AY32" i="86"/>
  <c r="BB32" i="105"/>
  <c r="BJ32" i="105"/>
  <c r="BF43" i="1"/>
  <c r="AX43" i="1"/>
  <c r="BJ27" i="102"/>
  <c r="BB27" i="102"/>
  <c r="BH33" i="7"/>
  <c r="AZ33" i="7"/>
  <c r="J25" i="102"/>
  <c r="J24" i="102"/>
  <c r="J22" i="102"/>
  <c r="J26" i="102"/>
  <c r="J27" i="102"/>
  <c r="J23" i="102"/>
  <c r="BJ50" i="103"/>
  <c r="BB50" i="103"/>
  <c r="BC31" i="94"/>
  <c r="BK31" i="94"/>
  <c r="BK23" i="108"/>
  <c r="BC23" i="108"/>
  <c r="BF52" i="103"/>
  <c r="AX52" i="103"/>
  <c r="BK35" i="106"/>
  <c r="BC35" i="106"/>
  <c r="BJ36" i="90"/>
  <c r="BB36" i="90"/>
  <c r="G51" i="104"/>
  <c r="G52" i="104"/>
  <c r="G53" i="104"/>
  <c r="G49" i="104"/>
  <c r="G50" i="104"/>
  <c r="G54" i="104"/>
  <c r="BI33" i="96"/>
  <c r="BA33" i="96"/>
  <c r="BC54" i="92"/>
  <c r="BK54" i="92"/>
  <c r="BF34" i="98"/>
  <c r="AX34" i="98"/>
  <c r="BA22" i="117"/>
  <c r="BI22" i="117"/>
  <c r="BH45" i="7"/>
  <c r="AZ45" i="7"/>
  <c r="BB26" i="6"/>
  <c r="BJ26" i="6"/>
  <c r="BI50" i="100"/>
  <c r="BA50" i="100"/>
  <c r="AZ52" i="91"/>
  <c r="BH52" i="91"/>
  <c r="BG36" i="92"/>
  <c r="AY36" i="92"/>
  <c r="BF31" i="103"/>
  <c r="AX31" i="103"/>
  <c r="BI31" i="5"/>
  <c r="BA31" i="5"/>
  <c r="BI40" i="85"/>
  <c r="BA40" i="85"/>
  <c r="BK45" i="95"/>
  <c r="BC45" i="95"/>
  <c r="BK24" i="90"/>
  <c r="BC24" i="90"/>
  <c r="BC43" i="105"/>
  <c r="BK43" i="105"/>
  <c r="AX26" i="89"/>
  <c r="BF26" i="89"/>
  <c r="AY36" i="107"/>
  <c r="BG36" i="107"/>
  <c r="BJ40" i="90"/>
  <c r="BB40" i="90"/>
  <c r="BK45" i="86"/>
  <c r="BC45" i="86"/>
  <c r="J42" i="117"/>
  <c r="J45" i="117"/>
  <c r="J43" i="117"/>
  <c r="J41" i="117"/>
  <c r="J40" i="117"/>
  <c r="J44" i="117"/>
  <c r="BK31" i="7"/>
  <c r="BC31" i="7"/>
  <c r="BI36" i="92"/>
  <c r="BA36" i="92"/>
  <c r="BA54" i="97"/>
  <c r="BI54" i="97"/>
  <c r="BJ33" i="99"/>
  <c r="BB33" i="99"/>
  <c r="K26" i="96"/>
  <c r="K27" i="96"/>
  <c r="K24" i="96"/>
  <c r="K22" i="96"/>
  <c r="K25" i="96"/>
  <c r="K23" i="96"/>
  <c r="BG31" i="4"/>
  <c r="AY31" i="4"/>
  <c r="AX22" i="87"/>
  <c r="BF22" i="87"/>
  <c r="BJ22" i="99"/>
  <c r="BB22" i="99"/>
  <c r="AY51" i="99"/>
  <c r="BG51" i="99"/>
  <c r="BI51" i="92"/>
  <c r="BA51" i="92"/>
  <c r="J32" i="6"/>
  <c r="J35" i="6"/>
  <c r="J31" i="6"/>
  <c r="J33" i="6"/>
  <c r="J36" i="6"/>
  <c r="J34" i="6"/>
  <c r="R34" i="91"/>
  <c r="R35" i="91"/>
  <c r="R31" i="91"/>
  <c r="R36" i="91"/>
  <c r="R32" i="91"/>
  <c r="R33" i="91"/>
  <c r="BI31" i="95"/>
  <c r="BA31" i="95"/>
  <c r="BK23" i="107"/>
  <c r="BC23" i="107"/>
  <c r="AZ24" i="103"/>
  <c r="BH24" i="103"/>
  <c r="BH44" i="102"/>
  <c r="AZ44" i="102"/>
  <c r="AZ53" i="7"/>
  <c r="BH53" i="7"/>
  <c r="BB25" i="96"/>
  <c r="BJ25" i="96"/>
  <c r="BJ31" i="103"/>
  <c r="BB31" i="103"/>
  <c r="BH54" i="103"/>
  <c r="AZ54" i="103"/>
  <c r="BH25" i="93"/>
  <c r="AZ25" i="93"/>
  <c r="BH44" i="90"/>
  <c r="AZ44" i="90"/>
  <c r="AX51" i="9"/>
  <c r="BF51" i="9"/>
  <c r="S51" i="10"/>
  <c r="S49" i="10"/>
  <c r="S54" i="10"/>
  <c r="S50" i="10"/>
  <c r="S53" i="10"/>
  <c r="S52" i="10"/>
  <c r="BC53" i="101"/>
  <c r="BK53" i="101"/>
  <c r="BA52" i="7"/>
  <c r="BI52" i="7"/>
  <c r="BC24" i="8"/>
  <c r="BK24" i="8"/>
  <c r="AZ26" i="108"/>
  <c r="BH26" i="108"/>
  <c r="BJ26" i="5"/>
  <c r="BB26" i="5"/>
  <c r="BF51" i="6"/>
  <c r="AX51" i="6"/>
  <c r="BA45" i="92"/>
  <c r="BI45" i="92"/>
  <c r="S36" i="102"/>
  <c r="S31" i="102"/>
  <c r="S32" i="102"/>
  <c r="S35" i="102"/>
  <c r="S34" i="102"/>
  <c r="S33" i="102"/>
  <c r="AZ34" i="108"/>
  <c r="BH34" i="108"/>
  <c r="BB31" i="5"/>
  <c r="BJ31" i="5"/>
  <c r="BI45" i="108"/>
  <c r="BA45" i="108"/>
  <c r="N54" i="9"/>
  <c r="N51" i="9"/>
  <c r="N53" i="9"/>
  <c r="N52" i="9"/>
  <c r="N50" i="9"/>
  <c r="N49" i="9"/>
  <c r="AZ32" i="97"/>
  <c r="BH32" i="97"/>
  <c r="F36" i="4"/>
  <c r="F31" i="4"/>
  <c r="F34" i="4"/>
  <c r="F35" i="4"/>
  <c r="F33" i="4"/>
  <c r="F32" i="4"/>
  <c r="N44" i="9"/>
  <c r="N42" i="9"/>
  <c r="N45" i="9"/>
  <c r="N43" i="9"/>
  <c r="N41" i="9"/>
  <c r="N40" i="9"/>
  <c r="BC23" i="99"/>
  <c r="BK23" i="99"/>
  <c r="BG45" i="91"/>
  <c r="AY45" i="91"/>
  <c r="BK26" i="92"/>
  <c r="BC26" i="92"/>
  <c r="J49" i="108"/>
  <c r="J53" i="108"/>
  <c r="J52" i="108"/>
  <c r="J54" i="108"/>
  <c r="J51" i="108"/>
  <c r="J50" i="108"/>
  <c r="BI25" i="103"/>
  <c r="BA25" i="103"/>
  <c r="BH26" i="90"/>
  <c r="AZ26" i="90"/>
  <c r="G50" i="108"/>
  <c r="G51" i="108"/>
  <c r="G53" i="108"/>
  <c r="G49" i="108"/>
  <c r="G54" i="108"/>
  <c r="G52" i="108"/>
  <c r="BA24" i="108"/>
  <c r="BI24" i="108"/>
  <c r="BH41" i="8"/>
  <c r="AZ41" i="8"/>
  <c r="S41" i="87"/>
  <c r="S45" i="87"/>
  <c r="S44" i="87"/>
  <c r="S42" i="87"/>
  <c r="S40" i="87"/>
  <c r="S43" i="87"/>
  <c r="BC51" i="7"/>
  <c r="BK51" i="7"/>
  <c r="BA27" i="7"/>
  <c r="BI27" i="7"/>
  <c r="N43" i="98"/>
  <c r="N45" i="98"/>
  <c r="N44" i="98"/>
  <c r="N42" i="98"/>
  <c r="N40" i="98"/>
  <c r="N41" i="98"/>
  <c r="BJ53" i="6"/>
  <c r="BB53" i="6"/>
  <c r="BC44" i="85"/>
  <c r="BK44" i="85"/>
  <c r="AY25" i="90"/>
  <c r="BG25" i="90"/>
  <c r="BC31" i="95"/>
  <c r="BK31" i="95"/>
  <c r="AZ33" i="85"/>
  <c r="BH33" i="85"/>
  <c r="BC50" i="106"/>
  <c r="BK50" i="106"/>
  <c r="BG45" i="8"/>
  <c r="AY45" i="8"/>
  <c r="BH34" i="117"/>
  <c r="AZ34" i="117"/>
  <c r="BG45" i="105"/>
  <c r="AY45" i="105"/>
  <c r="AY42" i="107"/>
  <c r="BG42" i="107"/>
  <c r="BG49" i="85"/>
  <c r="AY49" i="85"/>
  <c r="AX42" i="88"/>
  <c r="BF42" i="88"/>
  <c r="BA53" i="105"/>
  <c r="BI53" i="105"/>
  <c r="BA53" i="85"/>
  <c r="BI53" i="85"/>
  <c r="R36" i="99"/>
  <c r="R31" i="99"/>
  <c r="R33" i="99"/>
  <c r="R34" i="99"/>
  <c r="R32" i="99"/>
  <c r="R35" i="99"/>
  <c r="BJ54" i="92"/>
  <c r="BB54" i="92"/>
  <c r="BC40" i="7"/>
  <c r="BK40" i="7"/>
  <c r="BF35" i="88"/>
  <c r="AX35" i="88"/>
  <c r="BC45" i="99"/>
  <c r="BK45" i="99"/>
  <c r="BH53" i="85"/>
  <c r="AZ53" i="85"/>
  <c r="R27" i="101"/>
  <c r="R24" i="101"/>
  <c r="R22" i="101"/>
  <c r="R23" i="101"/>
  <c r="R25" i="101"/>
  <c r="R26" i="101"/>
  <c r="BJ35" i="108"/>
  <c r="BB35" i="108"/>
  <c r="BG31" i="105"/>
  <c r="AY31" i="105"/>
  <c r="BB36" i="4"/>
  <c r="BJ36" i="4"/>
  <c r="K23" i="89"/>
  <c r="K22" i="89"/>
  <c r="K27" i="89"/>
  <c r="K26" i="89"/>
  <c r="K24" i="89"/>
  <c r="K25" i="89"/>
  <c r="AX41" i="9"/>
  <c r="BF41" i="9"/>
  <c r="BA40" i="8"/>
  <c r="BI40" i="8"/>
  <c r="BG41" i="99"/>
  <c r="AY41" i="99"/>
  <c r="BK49" i="102"/>
  <c r="BG41" i="4"/>
  <c r="AY41" i="4"/>
  <c r="BI44" i="105"/>
  <c r="BA44" i="105"/>
  <c r="BI22" i="5"/>
  <c r="BA22" i="5"/>
  <c r="BH50" i="10"/>
  <c r="AZ50" i="10"/>
  <c r="BI51" i="86"/>
  <c r="BA51" i="86"/>
  <c r="AZ41" i="103"/>
  <c r="BH41" i="103"/>
  <c r="BJ53" i="108"/>
  <c r="BB53" i="108"/>
  <c r="BF25" i="90"/>
  <c r="AX25" i="90"/>
  <c r="BK45" i="106"/>
  <c r="BC45" i="106"/>
  <c r="BC35" i="99"/>
  <c r="BK35" i="99"/>
  <c r="BG49" i="94"/>
  <c r="AY49" i="94"/>
  <c r="O43" i="4"/>
  <c r="O44" i="4"/>
  <c r="O40" i="4"/>
  <c r="O42" i="4"/>
  <c r="O41" i="4"/>
  <c r="O45" i="4"/>
  <c r="AZ45" i="108"/>
  <c r="BH45" i="108"/>
  <c r="BI32" i="107"/>
  <c r="BA32" i="107"/>
  <c r="AY22" i="7"/>
  <c r="BG22" i="7"/>
  <c r="BC41" i="92"/>
  <c r="BK41" i="92"/>
  <c r="BG25" i="104"/>
  <c r="AY25" i="104"/>
  <c r="BK44" i="5"/>
  <c r="BC44" i="5"/>
  <c r="BB50" i="5"/>
  <c r="BJ50" i="5"/>
  <c r="BJ23" i="108"/>
  <c r="BB23" i="108"/>
  <c r="BK31" i="91"/>
  <c r="BC31" i="91"/>
  <c r="BJ35" i="89"/>
  <c r="BB35" i="89"/>
  <c r="AY26" i="92"/>
  <c r="BG26" i="92"/>
  <c r="W43" i="106"/>
  <c r="W44" i="106"/>
  <c r="W45" i="106"/>
  <c r="W42" i="106"/>
  <c r="W40" i="106"/>
  <c r="W41" i="106"/>
  <c r="BI33" i="9"/>
  <c r="BA33" i="9"/>
  <c r="BJ45" i="92"/>
  <c r="BB45" i="92"/>
  <c r="BC32" i="103"/>
  <c r="BK32" i="103"/>
  <c r="BB49" i="102"/>
  <c r="BJ49" i="102"/>
  <c r="BG50" i="90"/>
  <c r="AY50" i="90"/>
  <c r="BK34" i="97"/>
  <c r="BC34" i="97"/>
  <c r="BG34" i="99"/>
  <c r="AY34" i="99"/>
  <c r="BC22" i="97"/>
  <c r="BK22" i="97"/>
  <c r="K43" i="89"/>
  <c r="K42" i="89"/>
  <c r="K41" i="89"/>
  <c r="K40" i="89"/>
  <c r="K45" i="89"/>
  <c r="K44" i="89"/>
  <c r="BH35" i="93"/>
  <c r="AZ35" i="93"/>
  <c r="BK34" i="105"/>
  <c r="BC34" i="105"/>
  <c r="AY33" i="86"/>
  <c r="BG33" i="86"/>
  <c r="BB34" i="105"/>
  <c r="BJ34" i="105"/>
  <c r="BF44" i="1"/>
  <c r="AX44" i="1"/>
  <c r="BJ45" i="93"/>
  <c r="BB45" i="93"/>
  <c r="BJ23" i="102"/>
  <c r="BB23" i="102"/>
  <c r="AZ31" i="7"/>
  <c r="BH31" i="7"/>
  <c r="BA40" i="7"/>
  <c r="BI40" i="7"/>
  <c r="BC23" i="102"/>
  <c r="BK23" i="102"/>
  <c r="BJ53" i="103"/>
  <c r="BB53" i="103"/>
  <c r="BC32" i="94"/>
  <c r="BK32" i="94"/>
  <c r="BK45" i="91"/>
  <c r="BC45" i="91"/>
  <c r="BK25" i="108"/>
  <c r="BC25" i="108"/>
  <c r="AX53" i="103"/>
  <c r="BF53" i="103"/>
  <c r="BK32" i="106"/>
  <c r="BC32" i="106"/>
  <c r="BB32" i="90"/>
  <c r="BJ32" i="90"/>
  <c r="BC49" i="104"/>
  <c r="BK49" i="104"/>
  <c r="BI35" i="96"/>
  <c r="BA35" i="96"/>
  <c r="AX33" i="98"/>
  <c r="BF33" i="98"/>
  <c r="G22" i="117"/>
  <c r="G27" i="117"/>
  <c r="G26" i="117"/>
  <c r="G25" i="117"/>
  <c r="G23" i="117"/>
  <c r="G24" i="117"/>
  <c r="BH42" i="7"/>
  <c r="AZ42" i="7"/>
  <c r="BJ27" i="6"/>
  <c r="BB27" i="6"/>
  <c r="BA51" i="100"/>
  <c r="BI51" i="100"/>
  <c r="BH49" i="91"/>
  <c r="AZ49" i="91"/>
  <c r="BG35" i="92"/>
  <c r="AY35" i="92"/>
  <c r="BF32" i="103"/>
  <c r="AX32" i="103"/>
  <c r="W51" i="104"/>
  <c r="W52" i="104"/>
  <c r="W49" i="104"/>
  <c r="W54" i="104"/>
  <c r="W50" i="104"/>
  <c r="W53" i="104"/>
  <c r="AZ24" i="97"/>
  <c r="BH24" i="97"/>
  <c r="K35" i="10"/>
  <c r="K34" i="10"/>
  <c r="K33" i="10"/>
  <c r="K32" i="10"/>
  <c r="K31" i="10"/>
  <c r="K36" i="10"/>
  <c r="BC41" i="95"/>
  <c r="BK41" i="95"/>
  <c r="BK41" i="105"/>
  <c r="BC41" i="105"/>
  <c r="AX25" i="89"/>
  <c r="BF25" i="89"/>
  <c r="BK36" i="96"/>
  <c r="BC36" i="96"/>
  <c r="BG33" i="107"/>
  <c r="AY33" i="107"/>
  <c r="BB53" i="4"/>
  <c r="BJ53" i="4"/>
  <c r="AZ49" i="108"/>
  <c r="BH49" i="108"/>
  <c r="BC44" i="86"/>
  <c r="BK44" i="86"/>
  <c r="BK36" i="7"/>
  <c r="BC36" i="7"/>
  <c r="BA33" i="92"/>
  <c r="BI33" i="92"/>
  <c r="AZ25" i="85"/>
  <c r="BH25" i="85"/>
  <c r="BI52" i="97"/>
  <c r="BA52" i="97"/>
  <c r="BJ36" i="99"/>
  <c r="BB36" i="99"/>
  <c r="J24" i="96"/>
  <c r="J27" i="96"/>
  <c r="J25" i="96"/>
  <c r="J26" i="96"/>
  <c r="J22" i="96"/>
  <c r="J23" i="96"/>
  <c r="AY33" i="4"/>
  <c r="BG33" i="4"/>
  <c r="BF26" i="87"/>
  <c r="AX26" i="87"/>
  <c r="BJ27" i="99"/>
  <c r="BB27" i="99"/>
  <c r="AY54" i="99"/>
  <c r="BG54" i="99"/>
  <c r="BI50" i="92"/>
  <c r="BA50" i="92"/>
  <c r="K34" i="6"/>
  <c r="K33" i="6"/>
  <c r="K35" i="6"/>
  <c r="K31" i="6"/>
  <c r="K32" i="6"/>
  <c r="K36" i="6"/>
  <c r="S32" i="91"/>
  <c r="S31" i="91"/>
  <c r="S34" i="91"/>
  <c r="S33" i="91"/>
  <c r="S36" i="91"/>
  <c r="S35" i="91"/>
  <c r="BI36" i="95"/>
  <c r="BA36" i="95"/>
  <c r="BC27" i="107"/>
  <c r="BK27" i="107"/>
  <c r="AZ26" i="103"/>
  <c r="BH26" i="103"/>
  <c r="AZ42" i="102"/>
  <c r="BH42" i="102"/>
  <c r="AZ50" i="7"/>
  <c r="BH50" i="7"/>
  <c r="BK35" i="108"/>
  <c r="BC35" i="108"/>
  <c r="BB34" i="103"/>
  <c r="BJ34" i="103"/>
  <c r="AZ50" i="103"/>
  <c r="BH50" i="103"/>
  <c r="BH26" i="107"/>
  <c r="AZ26" i="107"/>
  <c r="AZ22" i="93"/>
  <c r="BH22" i="93"/>
  <c r="AZ41" i="90"/>
  <c r="BH41" i="90"/>
  <c r="G52" i="96"/>
  <c r="G50" i="96"/>
  <c r="G54" i="96"/>
  <c r="G49" i="96"/>
  <c r="G51" i="96"/>
  <c r="G53" i="96"/>
  <c r="AY49" i="104"/>
  <c r="BG49" i="104"/>
  <c r="BG26" i="4"/>
  <c r="AY26" i="4"/>
  <c r="BA53" i="7"/>
  <c r="BI53" i="7"/>
  <c r="BK22" i="8"/>
  <c r="BC22" i="8"/>
  <c r="K41" i="10"/>
  <c r="K42" i="10"/>
  <c r="K45" i="10"/>
  <c r="K40" i="10"/>
  <c r="K44" i="10"/>
  <c r="K43" i="10"/>
  <c r="S27" i="4"/>
  <c r="S25" i="4"/>
  <c r="S23" i="4"/>
  <c r="S26" i="4"/>
  <c r="S22" i="4"/>
  <c r="S24" i="4"/>
  <c r="AX49" i="6"/>
  <c r="BF49" i="6"/>
  <c r="AZ33" i="10"/>
  <c r="BH33" i="10"/>
  <c r="BI42" i="92"/>
  <c r="BA42" i="92"/>
  <c r="BK34" i="102"/>
  <c r="BC34" i="102"/>
  <c r="V25" i="100"/>
  <c r="V26" i="100"/>
  <c r="V22" i="100"/>
  <c r="V24" i="100"/>
  <c r="V23" i="100"/>
  <c r="V27" i="100"/>
  <c r="AZ33" i="108"/>
  <c r="BH33" i="108"/>
  <c r="BJ34" i="5"/>
  <c r="BB34" i="5"/>
  <c r="BF24" i="88"/>
  <c r="AX24" i="88"/>
  <c r="O54" i="9"/>
  <c r="O51" i="9"/>
  <c r="O49" i="9"/>
  <c r="O50" i="9"/>
  <c r="O52" i="9"/>
  <c r="O53" i="9"/>
  <c r="AZ31" i="97"/>
  <c r="BH31" i="97"/>
  <c r="G36" i="4"/>
  <c r="G32" i="4"/>
  <c r="G35" i="4"/>
  <c r="G34" i="4"/>
  <c r="G33" i="4"/>
  <c r="G31" i="4"/>
  <c r="BC42" i="9"/>
  <c r="BK42" i="9"/>
  <c r="BB50" i="91"/>
  <c r="BJ50" i="91"/>
  <c r="AY42" i="91"/>
  <c r="BG42" i="91"/>
  <c r="BC25" i="92"/>
  <c r="BK25" i="92"/>
  <c r="K51" i="108"/>
  <c r="K50" i="108"/>
  <c r="K53" i="108"/>
  <c r="K52" i="108"/>
  <c r="K54" i="108"/>
  <c r="K49" i="108"/>
  <c r="BA22" i="103"/>
  <c r="BI22" i="103"/>
  <c r="BH27" i="90"/>
  <c r="AZ27" i="90"/>
  <c r="F51" i="108"/>
  <c r="F50" i="108"/>
  <c r="F53" i="108"/>
  <c r="F54" i="108"/>
  <c r="F49" i="108"/>
  <c r="F52" i="108"/>
  <c r="BA23" i="108"/>
  <c r="BI23" i="108"/>
  <c r="AZ42" i="8"/>
  <c r="BH42" i="8"/>
  <c r="R43" i="87"/>
  <c r="R40" i="87"/>
  <c r="R42" i="87"/>
  <c r="R45" i="87"/>
  <c r="R44" i="87"/>
  <c r="R41" i="87"/>
  <c r="BC52" i="7"/>
  <c r="BK52" i="7"/>
  <c r="W33" i="100"/>
  <c r="W35" i="100"/>
  <c r="W32" i="100"/>
  <c r="W34" i="100"/>
  <c r="W31" i="100"/>
  <c r="W36" i="100"/>
  <c r="BB45" i="4"/>
  <c r="BJ45" i="4"/>
  <c r="BA25" i="7"/>
  <c r="BI25" i="7"/>
  <c r="BC54" i="10"/>
  <c r="BK54" i="10"/>
  <c r="BB52" i="6"/>
  <c r="BJ52" i="6"/>
  <c r="BK45" i="85"/>
  <c r="BC45" i="85"/>
  <c r="BG23" i="90"/>
  <c r="AY23" i="90"/>
  <c r="BC32" i="95"/>
  <c r="BK32" i="95"/>
  <c r="BH36" i="85"/>
  <c r="AZ36" i="85"/>
  <c r="BC53" i="106"/>
  <c r="BK53" i="106"/>
  <c r="BG44" i="8"/>
  <c r="AY44" i="8"/>
  <c r="BH32" i="117"/>
  <c r="AZ32" i="117"/>
  <c r="AY41" i="105"/>
  <c r="BG41" i="105"/>
  <c r="BG45" i="107"/>
  <c r="AY45" i="107"/>
  <c r="AY54" i="85"/>
  <c r="BG54" i="85"/>
  <c r="BF40" i="88"/>
  <c r="AX40" i="88"/>
  <c r="BI52" i="105"/>
  <c r="BA52" i="105"/>
  <c r="BI51" i="85"/>
  <c r="BA51" i="85"/>
  <c r="S35" i="99"/>
  <c r="S34" i="99"/>
  <c r="S36" i="99"/>
  <c r="S33" i="99"/>
  <c r="S31" i="99"/>
  <c r="S32" i="99"/>
  <c r="BB49" i="92"/>
  <c r="BJ49" i="92"/>
  <c r="BK45" i="7"/>
  <c r="BC45" i="7"/>
  <c r="BF36" i="88"/>
  <c r="AX36" i="88"/>
  <c r="BK44" i="99"/>
  <c r="BC44" i="99"/>
  <c r="AZ51" i="85"/>
  <c r="BH51" i="85"/>
  <c r="S26" i="101"/>
  <c r="S25" i="101"/>
  <c r="S27" i="101"/>
  <c r="S24" i="101"/>
  <c r="S23" i="101"/>
  <c r="S22" i="101"/>
  <c r="BB31" i="108"/>
  <c r="BJ31" i="108"/>
  <c r="AY34" i="105"/>
  <c r="BG34" i="105"/>
  <c r="BB34" i="4"/>
  <c r="BJ34" i="4"/>
  <c r="J27" i="89"/>
  <c r="J22" i="89"/>
  <c r="J23" i="89"/>
  <c r="J25" i="89"/>
  <c r="J26" i="89"/>
  <c r="J24" i="89"/>
  <c r="BF40" i="9"/>
  <c r="AX40" i="9"/>
  <c r="BA41" i="8"/>
  <c r="BI41" i="8"/>
  <c r="AY44" i="99"/>
  <c r="BG44" i="99"/>
  <c r="A179" i="75"/>
  <c r="L59" i="75"/>
  <c r="L62" i="75"/>
  <c r="L187" i="75"/>
  <c r="L38" i="75"/>
  <c r="L20" i="75"/>
  <c r="AL105" i="47"/>
  <c r="C97" i="75" s="1"/>
  <c r="A169" i="75"/>
  <c r="AL109" i="47"/>
  <c r="C101" i="75" s="1"/>
  <c r="L107" i="75"/>
  <c r="L190" i="75"/>
  <c r="A15" i="75"/>
  <c r="I3" i="112"/>
  <c r="AL178" i="47"/>
  <c r="C170" i="75" s="1"/>
  <c r="L163" i="75"/>
  <c r="A154" i="75"/>
  <c r="AL145" i="47"/>
  <c r="C137" i="75" s="1"/>
  <c r="AL120" i="47"/>
  <c r="C112" i="75" s="1"/>
  <c r="A140" i="75"/>
  <c r="AL38" i="47"/>
  <c r="C30" i="75" s="1"/>
  <c r="L77" i="75"/>
  <c r="AL116" i="47"/>
  <c r="C108" i="75" s="1"/>
  <c r="AL33" i="47"/>
  <c r="C25" i="75" s="1"/>
  <c r="AL118" i="47"/>
  <c r="C110" i="75" s="1"/>
  <c r="AL132" i="47"/>
  <c r="C124" i="75" s="1"/>
  <c r="A11" i="75"/>
  <c r="A191" i="75"/>
  <c r="A35" i="75"/>
  <c r="AL161" i="47"/>
  <c r="C153" i="75" s="1"/>
  <c r="A117" i="75"/>
  <c r="A96" i="75"/>
  <c r="A102" i="75"/>
  <c r="A110" i="75"/>
  <c r="L9" i="75"/>
  <c r="L12" i="75"/>
  <c r="L82" i="75"/>
  <c r="A153" i="75"/>
  <c r="AL195" i="47"/>
  <c r="C187" i="75" s="1"/>
  <c r="L102" i="75"/>
  <c r="L160" i="75"/>
  <c r="L66" i="75"/>
  <c r="L7" i="75"/>
  <c r="A13" i="75"/>
  <c r="A3" i="75"/>
  <c r="L27" i="75"/>
  <c r="A128" i="75"/>
  <c r="L23" i="75"/>
  <c r="L93" i="75"/>
  <c r="A60" i="75"/>
  <c r="AL43" i="47"/>
  <c r="C35" i="75" s="1"/>
  <c r="A62" i="75"/>
  <c r="A20" i="75"/>
  <c r="L156" i="75"/>
  <c r="L110" i="75"/>
  <c r="A149" i="75"/>
  <c r="AL59" i="47"/>
  <c r="C51" i="75" s="1"/>
  <c r="AL133" i="47"/>
  <c r="C125" i="75" s="1"/>
  <c r="AL92" i="47"/>
  <c r="C84" i="75" s="1"/>
  <c r="AL89" i="47"/>
  <c r="C81" i="75" s="1"/>
  <c r="AL139" i="47"/>
  <c r="C131" i="75" s="1"/>
  <c r="AL117" i="47"/>
  <c r="C109" i="75" s="1"/>
  <c r="L78" i="75"/>
  <c r="A71" i="75"/>
  <c r="AL49" i="47"/>
  <c r="C41" i="75" s="1"/>
  <c r="A186" i="75"/>
  <c r="AL111" i="47"/>
  <c r="C103" i="75" s="1"/>
  <c r="AL68" i="47"/>
  <c r="C60" i="75" s="1"/>
  <c r="A125" i="75"/>
  <c r="L58" i="75"/>
  <c r="L21" i="75"/>
  <c r="L69" i="75"/>
  <c r="L55" i="75"/>
  <c r="L149" i="75"/>
  <c r="L3" i="75"/>
  <c r="L39" i="75"/>
  <c r="AL144" i="47"/>
  <c r="C136" i="75" s="1"/>
  <c r="AL41" i="47"/>
  <c r="C33" i="75" s="1"/>
  <c r="L138" i="75"/>
  <c r="A124" i="75"/>
  <c r="L113" i="75"/>
  <c r="L95" i="75"/>
  <c r="AL73" i="47"/>
  <c r="C65" i="75" s="1"/>
  <c r="AL50" i="47"/>
  <c r="C42" i="75" s="1"/>
  <c r="A122" i="75"/>
  <c r="L92" i="75"/>
  <c r="L183" i="75"/>
  <c r="AL70" i="47"/>
  <c r="C62" i="75" s="1"/>
  <c r="A192" i="75"/>
  <c r="AL193" i="47"/>
  <c r="C185" i="75" s="1"/>
  <c r="AL164" i="47"/>
  <c r="C156" i="75" s="1"/>
  <c r="AL189" i="47"/>
  <c r="C181" i="75" s="1"/>
  <c r="L10" i="75"/>
  <c r="AL56" i="47"/>
  <c r="C48" i="75" s="1"/>
  <c r="P2" i="75"/>
  <c r="A83" i="75"/>
  <c r="A55" i="75"/>
  <c r="L41" i="75"/>
  <c r="AL114" i="47"/>
  <c r="C106" i="75" s="1"/>
  <c r="AL63" i="47"/>
  <c r="C55" i="75" s="1"/>
  <c r="L178" i="75"/>
  <c r="AL54" i="47"/>
  <c r="C46" i="75" s="1"/>
  <c r="A53" i="75"/>
  <c r="A17" i="75"/>
  <c r="L49" i="75"/>
  <c r="A146" i="75"/>
  <c r="AL46" i="47"/>
  <c r="C38" i="75" s="1"/>
  <c r="A97" i="75"/>
  <c r="AL71" i="47"/>
  <c r="C63" i="75" s="1"/>
  <c r="AL36" i="47"/>
  <c r="C28" i="75" s="1"/>
  <c r="A69" i="75"/>
  <c r="AL177" i="47"/>
  <c r="C169" i="75" s="1"/>
  <c r="AL152" i="47"/>
  <c r="C144" i="75" s="1"/>
  <c r="L130" i="75"/>
  <c r="A106" i="75"/>
  <c r="L173" i="75"/>
  <c r="AL64" i="47"/>
  <c r="C56" i="75" s="1"/>
  <c r="AL74" i="47"/>
  <c r="C66" i="75" s="1"/>
  <c r="L167" i="75"/>
  <c r="AL22" i="47"/>
  <c r="C14" i="75" s="1"/>
  <c r="AL147" i="47"/>
  <c r="C139" i="75" s="1"/>
  <c r="A57" i="75"/>
  <c r="L60" i="75"/>
  <c r="A37" i="75"/>
  <c r="A19" i="75"/>
  <c r="A150" i="75"/>
  <c r="A12" i="75"/>
  <c r="A101" i="75"/>
  <c r="AL11" i="47"/>
  <c r="C3" i="75" s="1"/>
  <c r="L100" i="75"/>
  <c r="AL60" i="47"/>
  <c r="C52" i="75" s="1"/>
  <c r="L166" i="75"/>
  <c r="L143" i="75"/>
  <c r="AL72" i="47"/>
  <c r="C64" i="75" s="1"/>
  <c r="L79" i="75"/>
  <c r="AL155" i="47"/>
  <c r="C147" i="75" s="1"/>
  <c r="L144" i="75"/>
  <c r="AL169" i="47"/>
  <c r="C161" i="75" s="1"/>
  <c r="L141" i="75"/>
  <c r="A152" i="75"/>
  <c r="AL53" i="47"/>
  <c r="C45" i="75" s="1"/>
  <c r="AL198" i="47"/>
  <c r="C190" i="75" s="1"/>
  <c r="L150" i="75"/>
  <c r="A7" i="75"/>
  <c r="L169" i="75"/>
  <c r="A113" i="75"/>
  <c r="AL156" i="47"/>
  <c r="C148" i="75" s="1"/>
  <c r="L80" i="75"/>
  <c r="L118" i="75"/>
  <c r="L37" i="75"/>
  <c r="L40" i="75"/>
  <c r="L135" i="75"/>
  <c r="L14" i="75"/>
  <c r="A99" i="75"/>
  <c r="L34" i="75"/>
  <c r="L180" i="75"/>
  <c r="L147" i="75"/>
  <c r="A159" i="75"/>
  <c r="AL176" i="47"/>
  <c r="C168" i="75" s="1"/>
  <c r="A81" i="75"/>
  <c r="AL151" i="47"/>
  <c r="C143" i="75" s="1"/>
  <c r="AL78" i="47"/>
  <c r="C70" i="75" s="1"/>
  <c r="AL61" i="47"/>
  <c r="C53" i="75" s="1"/>
  <c r="AL187" i="47"/>
  <c r="C179" i="75" s="1"/>
  <c r="AL191" i="47"/>
  <c r="C183" i="75" s="1"/>
  <c r="A142" i="75"/>
  <c r="AL134" i="47"/>
  <c r="C126" i="75" s="1"/>
  <c r="AL199" i="47"/>
  <c r="C191" i="75" s="1"/>
  <c r="L15" i="75"/>
  <c r="A45" i="75"/>
  <c r="A59" i="75"/>
  <c r="F3" i="111"/>
  <c r="A58" i="75"/>
  <c r="A121" i="75"/>
  <c r="L47" i="75"/>
  <c r="L73" i="75"/>
  <c r="L127" i="75"/>
  <c r="AL135" i="47"/>
  <c r="C127" i="75" s="1"/>
  <c r="L30" i="75"/>
  <c r="A79" i="75"/>
  <c r="AL196" i="47"/>
  <c r="C188" i="75" s="1"/>
  <c r="L105" i="75"/>
  <c r="AL14" i="47"/>
  <c r="C6" i="75" s="1"/>
  <c r="A114" i="75"/>
  <c r="AL153" i="47"/>
  <c r="C145" i="75" s="1"/>
  <c r="A85" i="75"/>
  <c r="L42" i="75"/>
  <c r="A183" i="75"/>
  <c r="A36" i="75"/>
  <c r="L31" i="75"/>
  <c r="AL112" i="47"/>
  <c r="C104" i="75" s="1"/>
  <c r="L54" i="75"/>
  <c r="AL159" i="47"/>
  <c r="C151" i="75" s="1"/>
  <c r="L176" i="75"/>
  <c r="AL77" i="47"/>
  <c r="C69" i="75" s="1"/>
  <c r="A70" i="75"/>
  <c r="L133" i="75"/>
  <c r="A82" i="75"/>
  <c r="L152" i="75"/>
  <c r="L193" i="75"/>
  <c r="AL48" i="47"/>
  <c r="C40" i="75" s="1"/>
  <c r="L158" i="75"/>
  <c r="A65" i="75"/>
  <c r="A177" i="75"/>
  <c r="L165" i="75"/>
  <c r="L181" i="75"/>
  <c r="A108" i="75"/>
  <c r="A170" i="75"/>
  <c r="A112" i="75"/>
  <c r="AL160" i="47"/>
  <c r="C152" i="75" s="1"/>
  <c r="A131" i="75"/>
  <c r="AL122" i="47"/>
  <c r="C114" i="75" s="1"/>
  <c r="A98" i="75"/>
  <c r="A73" i="75"/>
  <c r="AL165" i="47"/>
  <c r="C157" i="75" s="1"/>
  <c r="AL29" i="47"/>
  <c r="C21" i="75" s="1"/>
  <c r="A89" i="75"/>
  <c r="L72" i="75"/>
  <c r="A44" i="75"/>
  <c r="AL55" i="47"/>
  <c r="C47" i="75" s="1"/>
  <c r="AL172" i="47"/>
  <c r="C164" i="75" s="1"/>
  <c r="L170" i="75"/>
  <c r="L182" i="75"/>
  <c r="A86" i="75"/>
  <c r="AL157" i="47"/>
  <c r="C149" i="75" s="1"/>
  <c r="AL80" i="47"/>
  <c r="C72" i="75" s="1"/>
  <c r="G2" i="61"/>
  <c r="L94" i="75"/>
  <c r="L56" i="75"/>
  <c r="A27" i="75"/>
  <c r="L188" i="75"/>
  <c r="A129" i="75"/>
  <c r="AL62" i="47"/>
  <c r="C54" i="75" s="1"/>
  <c r="AL31" i="47"/>
  <c r="C23" i="75" s="1"/>
  <c r="A147" i="75"/>
  <c r="AL190" i="47"/>
  <c r="C182" i="75" s="1"/>
  <c r="AL154" i="47"/>
  <c r="C146" i="75" s="1"/>
  <c r="AL28" i="47"/>
  <c r="C20" i="75" s="1"/>
  <c r="L83" i="75"/>
  <c r="A50" i="75"/>
  <c r="AL83" i="47"/>
  <c r="C75" i="75" s="1"/>
  <c r="L139" i="75"/>
  <c r="AL97" i="47"/>
  <c r="C89" i="75" s="1"/>
  <c r="AL197" i="47"/>
  <c r="C189" i="75" s="1"/>
  <c r="AL42" i="47"/>
  <c r="C34" i="75" s="1"/>
  <c r="L76" i="75"/>
  <c r="L151" i="75"/>
  <c r="A136" i="75"/>
  <c r="A105" i="75"/>
  <c r="L136" i="75"/>
  <c r="L18" i="75"/>
  <c r="AL82" i="47"/>
  <c r="C74" i="75" s="1"/>
  <c r="L140" i="75"/>
  <c r="A143" i="75"/>
  <c r="L120" i="75"/>
  <c r="L33" i="75"/>
  <c r="A176" i="75"/>
  <c r="N6" i="47"/>
  <c r="A51" i="75"/>
  <c r="L171" i="75"/>
  <c r="AL130" i="47"/>
  <c r="C122" i="75" s="1"/>
  <c r="AL84" i="47"/>
  <c r="C76" i="75" s="1"/>
  <c r="L45" i="75"/>
  <c r="L96" i="75"/>
  <c r="AL26" i="47"/>
  <c r="C18" i="75" s="1"/>
  <c r="L86" i="75"/>
  <c r="A93" i="75"/>
  <c r="AL18" i="47"/>
  <c r="C10" i="75" s="1"/>
  <c r="AL27" i="47"/>
  <c r="C19" i="75" s="1"/>
  <c r="AL39" i="47"/>
  <c r="C31" i="75" s="1"/>
  <c r="AL67" i="47"/>
  <c r="C59" i="75" s="1"/>
  <c r="AL30" i="47"/>
  <c r="C22" i="75" s="1"/>
  <c r="A40" i="75"/>
  <c r="L74" i="75"/>
  <c r="L126" i="75"/>
  <c r="AL19" i="47"/>
  <c r="C11" i="75" s="1"/>
  <c r="L44" i="75"/>
  <c r="A139" i="75"/>
  <c r="L194" i="75"/>
  <c r="L191" i="75"/>
  <c r="A43" i="75"/>
  <c r="AL162" i="47"/>
  <c r="C154" i="75" s="1"/>
  <c r="L172" i="75"/>
  <c r="A63" i="75"/>
  <c r="L137" i="75"/>
  <c r="L16" i="75"/>
  <c r="A33" i="75"/>
  <c r="L162" i="75"/>
  <c r="AL168" i="47"/>
  <c r="C160" i="75" s="1"/>
  <c r="A174" i="75"/>
  <c r="AL88" i="47"/>
  <c r="C80" i="75" s="1"/>
  <c r="A163" i="75"/>
  <c r="AL104" i="47"/>
  <c r="C96" i="75" s="1"/>
  <c r="L26" i="75"/>
  <c r="L128" i="75"/>
  <c r="AL136" i="47"/>
  <c r="C128" i="75" s="1"/>
  <c r="L71" i="75"/>
  <c r="AL186" i="47"/>
  <c r="C178" i="75" s="1"/>
  <c r="L112" i="75"/>
  <c r="AL129" i="47"/>
  <c r="C121" i="75" s="1"/>
  <c r="AL163" i="47"/>
  <c r="C155" i="75" s="1"/>
  <c r="AL137" i="47"/>
  <c r="C129" i="75" s="1"/>
  <c r="A18" i="75"/>
  <c r="L51" i="75"/>
  <c r="A10" i="75"/>
  <c r="L189" i="75"/>
  <c r="L91" i="75"/>
  <c r="A103" i="75"/>
  <c r="A30" i="75"/>
  <c r="A29" i="75"/>
  <c r="AL106" i="47"/>
  <c r="C98" i="75" s="1"/>
  <c r="AL65" i="47"/>
  <c r="C57" i="75" s="1"/>
  <c r="L29" i="75"/>
  <c r="A21" i="75"/>
  <c r="AL15" i="47"/>
  <c r="C7" i="75" s="1"/>
  <c r="AL98" i="47"/>
  <c r="C90" i="75" s="1"/>
  <c r="A123" i="75"/>
  <c r="AL23" i="47"/>
  <c r="C15" i="75" s="1"/>
  <c r="L124" i="75"/>
  <c r="L52" i="75"/>
  <c r="AL166" i="47"/>
  <c r="C158" i="75" s="1"/>
  <c r="A32" i="75"/>
  <c r="A115" i="75"/>
  <c r="L142" i="75"/>
  <c r="L25" i="75"/>
  <c r="AL79" i="47"/>
  <c r="C71" i="75" s="1"/>
  <c r="AL21" i="47"/>
  <c r="C13" i="75" s="1"/>
  <c r="L13" i="75"/>
  <c r="A77" i="75"/>
  <c r="L24" i="75"/>
  <c r="A168" i="75"/>
  <c r="A127" i="75"/>
  <c r="AL110" i="47"/>
  <c r="C102" i="75" s="1"/>
  <c r="A64" i="75"/>
  <c r="A95" i="75"/>
  <c r="AL125" i="47"/>
  <c r="C117" i="75" s="1"/>
  <c r="A54" i="75"/>
  <c r="AL37" i="47"/>
  <c r="C29" i="75" s="1"/>
  <c r="L90" i="75"/>
  <c r="AL52" i="47"/>
  <c r="C44" i="75" s="1"/>
  <c r="A173" i="75"/>
  <c r="A175" i="75"/>
  <c r="A75" i="75"/>
  <c r="A14" i="75"/>
  <c r="AL179" i="47"/>
  <c r="C171" i="75" s="1"/>
  <c r="L106" i="75"/>
  <c r="L114" i="75"/>
  <c r="L53" i="75"/>
  <c r="L179" i="75"/>
  <c r="A42" i="75"/>
  <c r="L19" i="75"/>
  <c r="A120" i="75"/>
  <c r="L157" i="75"/>
  <c r="A130" i="75"/>
  <c r="A165" i="75"/>
  <c r="A148" i="75"/>
  <c r="L48" i="75"/>
  <c r="L32" i="75"/>
  <c r="A181" i="75"/>
  <c r="AL20" i="47"/>
  <c r="C12" i="75" s="1"/>
  <c r="L85" i="75"/>
  <c r="AL150" i="47"/>
  <c r="C142" i="75" s="1"/>
  <c r="AL47" i="47"/>
  <c r="C39" i="75" s="1"/>
  <c r="A72" i="75"/>
  <c r="A67" i="75"/>
  <c r="L134" i="75"/>
  <c r="AL201" i="47"/>
  <c r="C193" i="75" s="1"/>
  <c r="AL58" i="47"/>
  <c r="C50" i="75" s="1"/>
  <c r="A109" i="75"/>
  <c r="A137" i="75"/>
  <c r="A144" i="75"/>
  <c r="A157" i="75"/>
  <c r="AL180" i="47"/>
  <c r="C172" i="75" s="1"/>
  <c r="L46" i="75"/>
  <c r="A119" i="75"/>
  <c r="AL81" i="47"/>
  <c r="C73" i="75" s="1"/>
  <c r="A61" i="75"/>
  <c r="AL90" i="47"/>
  <c r="C82" i="75" s="1"/>
  <c r="A184" i="75"/>
  <c r="L63" i="75"/>
  <c r="AL44" i="47"/>
  <c r="C36" i="75" s="1"/>
  <c r="L89" i="75"/>
  <c r="L186" i="75"/>
  <c r="L64" i="75"/>
  <c r="AL149" i="47"/>
  <c r="C141" i="75" s="1"/>
  <c r="A133" i="75"/>
  <c r="AL91" i="47"/>
  <c r="C83" i="75" s="1"/>
  <c r="A145" i="75"/>
  <c r="AL138" i="47"/>
  <c r="C130" i="75" s="1"/>
  <c r="A162" i="75"/>
  <c r="A171" i="75"/>
  <c r="A180" i="75"/>
  <c r="L164" i="75"/>
  <c r="L101" i="75"/>
  <c r="A107" i="75"/>
  <c r="L175" i="75"/>
  <c r="AL35" i="47"/>
  <c r="C27" i="75" s="1"/>
  <c r="A8" i="75"/>
  <c r="A56" i="75"/>
  <c r="L65" i="75"/>
  <c r="L43" i="75"/>
  <c r="AL69" i="47"/>
  <c r="C61" i="75" s="1"/>
  <c r="AL173" i="47"/>
  <c r="C165" i="75" s="1"/>
  <c r="AL115" i="47"/>
  <c r="C107" i="75" s="1"/>
  <c r="L121" i="75"/>
  <c r="A34" i="75"/>
  <c r="A104" i="75"/>
  <c r="A4" i="75"/>
  <c r="AL131" i="47"/>
  <c r="C123" i="75" s="1"/>
  <c r="L155" i="75"/>
  <c r="AL142" i="47"/>
  <c r="C134" i="75" s="1"/>
  <c r="AL123" i="47"/>
  <c r="C115" i="75" s="1"/>
  <c r="L6" i="75"/>
  <c r="L17" i="75"/>
  <c r="L88" i="75"/>
  <c r="L129" i="75"/>
  <c r="A22" i="75"/>
  <c r="L67" i="75"/>
  <c r="L108" i="75"/>
  <c r="L57" i="75"/>
  <c r="A188" i="75"/>
  <c r="A193" i="75"/>
  <c r="A151" i="75"/>
  <c r="AL87" i="47"/>
  <c r="C79" i="75" s="1"/>
  <c r="AL174" i="47"/>
  <c r="C166" i="75" s="1"/>
  <c r="L131" i="75"/>
  <c r="L98" i="75"/>
  <c r="AL66" i="47"/>
  <c r="C58" i="75" s="1"/>
  <c r="AL86" i="47"/>
  <c r="C78" i="75" s="1"/>
  <c r="AL34" i="47"/>
  <c r="C26" i="75" s="1"/>
  <c r="AL16" i="47"/>
  <c r="C8" i="75" s="1"/>
  <c r="L148" i="75"/>
  <c r="L154" i="75"/>
  <c r="A172" i="75"/>
  <c r="A76" i="75"/>
  <c r="AL51" i="47"/>
  <c r="C43" i="75" s="1"/>
  <c r="A158" i="75"/>
  <c r="A126" i="75"/>
  <c r="A68" i="75"/>
  <c r="A52" i="75"/>
  <c r="AL188" i="47"/>
  <c r="C180" i="75" s="1"/>
  <c r="A9" i="75"/>
  <c r="A31" i="75"/>
  <c r="A111" i="75"/>
  <c r="AL170" i="47"/>
  <c r="C162" i="75" s="1"/>
  <c r="A80" i="75"/>
  <c r="L97" i="75"/>
  <c r="A185" i="75"/>
  <c r="A138" i="75"/>
  <c r="AL184" i="47"/>
  <c r="C176" i="75" s="1"/>
  <c r="A178" i="75"/>
  <c r="AL126" i="47"/>
  <c r="C118" i="75" s="1"/>
  <c r="AL128" i="47"/>
  <c r="C120" i="75" s="1"/>
  <c r="AL171" i="47"/>
  <c r="C163" i="75" s="1"/>
  <c r="AL25" i="47"/>
  <c r="C17" i="75" s="1"/>
  <c r="L177" i="75"/>
  <c r="L122" i="75"/>
  <c r="A26" i="75"/>
  <c r="AL146" i="47"/>
  <c r="C138" i="75" s="1"/>
  <c r="AL24" i="47"/>
  <c r="C16" i="75" s="1"/>
  <c r="L119" i="75"/>
  <c r="A141" i="75"/>
  <c r="L11" i="75"/>
  <c r="L22" i="75"/>
  <c r="AL167" i="47"/>
  <c r="C159" i="75" s="1"/>
  <c r="A16" i="75"/>
  <c r="A74" i="75"/>
  <c r="AL127" i="47"/>
  <c r="C119" i="75" s="1"/>
  <c r="A39" i="75"/>
  <c r="L70" i="75"/>
  <c r="AL12" i="47"/>
  <c r="C4" i="75" s="1"/>
  <c r="A49" i="75"/>
  <c r="L87" i="75"/>
  <c r="L184" i="75"/>
  <c r="AL121" i="47"/>
  <c r="C113" i="75" s="1"/>
  <c r="A132" i="75"/>
  <c r="A134" i="75"/>
  <c r="L132" i="75"/>
  <c r="L123" i="75"/>
  <c r="L161" i="75"/>
  <c r="L75" i="75"/>
  <c r="A187" i="75"/>
  <c r="L168" i="75"/>
  <c r="A164" i="75"/>
  <c r="A166" i="75"/>
  <c r="A24" i="75"/>
  <c r="AL119" i="47"/>
  <c r="C111" i="75" s="1"/>
  <c r="AL175" i="47"/>
  <c r="C167" i="75" s="1"/>
  <c r="AL200" i="47"/>
  <c r="C192" i="75" s="1"/>
  <c r="A90" i="75"/>
  <c r="A41" i="75"/>
  <c r="AL140" i="47"/>
  <c r="C132" i="75" s="1"/>
  <c r="A100" i="75"/>
  <c r="L192" i="75"/>
  <c r="L174" i="75"/>
  <c r="AL102" i="47"/>
  <c r="C94" i="75" s="1"/>
  <c r="AL108" i="47"/>
  <c r="C100" i="75" s="1"/>
  <c r="AL107" i="47"/>
  <c r="C99" i="75" s="1"/>
  <c r="A5" i="75"/>
  <c r="L153" i="75"/>
  <c r="A160" i="75"/>
  <c r="L104" i="75"/>
  <c r="A189" i="75"/>
  <c r="L4" i="75"/>
  <c r="A116" i="75"/>
  <c r="L8" i="75"/>
  <c r="A91" i="75"/>
  <c r="L145" i="75"/>
  <c r="AL95" i="47"/>
  <c r="C87" i="75" s="1"/>
  <c r="A23" i="75"/>
  <c r="AL17" i="47"/>
  <c r="C9" i="75" s="1"/>
  <c r="A194" i="75"/>
  <c r="L115" i="75"/>
  <c r="AL96" i="47"/>
  <c r="C88" i="75" s="1"/>
  <c r="L84" i="75"/>
  <c r="L61" i="75"/>
  <c r="A47" i="75"/>
  <c r="A135" i="75"/>
  <c r="AL124" i="47"/>
  <c r="C116" i="75" s="1"/>
  <c r="A182" i="75"/>
  <c r="L81" i="75"/>
  <c r="A25" i="75"/>
  <c r="AL181" i="47"/>
  <c r="C173" i="75" s="1"/>
  <c r="L28" i="75"/>
  <c r="AL85" i="47"/>
  <c r="C77" i="75" s="1"/>
  <c r="A92" i="75"/>
  <c r="A190" i="75"/>
  <c r="A28" i="75"/>
  <c r="AL57" i="47"/>
  <c r="C49" i="75" s="1"/>
  <c r="A46" i="75"/>
  <c r="A167" i="75"/>
  <c r="AL158" i="47"/>
  <c r="C150" i="75" s="1"/>
  <c r="AL185" i="47"/>
  <c r="C177" i="75" s="1"/>
  <c r="AL202" i="47"/>
  <c r="C194" i="75" s="1"/>
  <c r="A155" i="75"/>
  <c r="A161" i="75"/>
  <c r="AL148" i="47"/>
  <c r="C140" i="75" s="1"/>
  <c r="L109" i="75"/>
  <c r="AL192" i="47"/>
  <c r="C184" i="75" s="1"/>
  <c r="A78" i="75"/>
  <c r="AL100" i="47"/>
  <c r="C92" i="75" s="1"/>
  <c r="A94" i="75"/>
  <c r="AL45" i="47"/>
  <c r="C37" i="75" s="1"/>
  <c r="L103" i="75"/>
  <c r="L36" i="75"/>
  <c r="L50" i="75"/>
  <c r="AL93" i="47"/>
  <c r="C85" i="75" s="1"/>
  <c r="A38" i="75"/>
  <c r="AL13" i="47"/>
  <c r="C5" i="75" s="1"/>
  <c r="AL182" i="47"/>
  <c r="C174" i="75" s="1"/>
  <c r="AL99" i="47"/>
  <c r="C91" i="75" s="1"/>
  <c r="L116" i="75"/>
  <c r="AL75" i="47"/>
  <c r="C67" i="75" s="1"/>
  <c r="AL113" i="47"/>
  <c r="C105" i="75" s="1"/>
  <c r="AL76" i="47"/>
  <c r="C68" i="75" s="1"/>
  <c r="L5" i="75"/>
  <c r="A48" i="75"/>
  <c r="A118" i="75"/>
  <c r="AL101" i="47"/>
  <c r="C93" i="75" s="1"/>
  <c r="AL103" i="47"/>
  <c r="C95" i="75" s="1"/>
  <c r="L117" i="75"/>
  <c r="L125" i="75"/>
  <c r="AL94" i="47"/>
  <c r="C86" i="75" s="1"/>
  <c r="L68" i="75"/>
  <c r="A87" i="75"/>
  <c r="AL143" i="47"/>
  <c r="C135" i="75" s="1"/>
  <c r="A66" i="75"/>
  <c r="L185" i="75"/>
  <c r="A6" i="75"/>
  <c r="A88" i="75"/>
  <c r="AL32" i="47"/>
  <c r="C24" i="75" s="1"/>
  <c r="AL141" i="47"/>
  <c r="C133" i="75" s="1"/>
  <c r="AL183" i="47"/>
  <c r="C175" i="75" s="1"/>
  <c r="L159" i="75"/>
  <c r="AL194" i="47"/>
  <c r="C186" i="75" s="1"/>
  <c r="L35" i="75"/>
  <c r="L146" i="75"/>
  <c r="A84" i="75"/>
  <c r="A156" i="75"/>
  <c r="AL40" i="47"/>
  <c r="C32" i="75" s="1"/>
  <c r="L111" i="75"/>
  <c r="L99" i="75"/>
  <c r="BB51" i="8" l="1"/>
  <c r="BJ51" i="8"/>
  <c r="R44" i="93"/>
  <c r="R40" i="93"/>
  <c r="R45" i="93"/>
  <c r="R41" i="93"/>
  <c r="R42" i="93"/>
  <c r="R43" i="93"/>
  <c r="S41" i="93"/>
  <c r="S45" i="93"/>
  <c r="S42" i="93"/>
  <c r="S43" i="93"/>
  <c r="S44" i="93"/>
  <c r="S40" i="93"/>
  <c r="S33" i="93"/>
  <c r="S34" i="93"/>
  <c r="S35" i="93"/>
  <c r="S32" i="93"/>
  <c r="S31" i="93"/>
  <c r="S36" i="93"/>
  <c r="R34" i="93"/>
  <c r="R31" i="93"/>
  <c r="R36" i="93"/>
  <c r="R33" i="93"/>
  <c r="R35" i="93"/>
  <c r="R32" i="93"/>
  <c r="BK53" i="4"/>
  <c r="BC53" i="4"/>
  <c r="BK24" i="4"/>
  <c r="BC24" i="4"/>
  <c r="BK26" i="4"/>
  <c r="BC26" i="4"/>
  <c r="K51" i="91"/>
  <c r="K49" i="91"/>
  <c r="K52" i="91"/>
  <c r="K50" i="91"/>
  <c r="K54" i="91"/>
  <c r="K53" i="91"/>
  <c r="J54" i="88"/>
  <c r="J53" i="88"/>
  <c r="J49" i="88"/>
  <c r="J50" i="88"/>
  <c r="J52" i="88"/>
  <c r="J51" i="88"/>
  <c r="G22" i="97"/>
  <c r="G27" i="97"/>
  <c r="G24" i="97"/>
  <c r="G25" i="97"/>
  <c r="G23" i="97"/>
  <c r="G26" i="97"/>
  <c r="F31" i="97"/>
  <c r="F36" i="97"/>
  <c r="F33" i="97"/>
  <c r="F32" i="97"/>
  <c r="F34" i="97"/>
  <c r="F35" i="97"/>
  <c r="N52" i="87"/>
  <c r="N51" i="87"/>
  <c r="N50" i="87"/>
  <c r="N53" i="87"/>
  <c r="N54" i="87"/>
  <c r="N49" i="87"/>
  <c r="N44" i="87"/>
  <c r="N45" i="87"/>
  <c r="N40" i="87"/>
  <c r="N43" i="87"/>
  <c r="N41" i="87"/>
  <c r="N42" i="87"/>
  <c r="V44" i="97"/>
  <c r="V43" i="97"/>
  <c r="V41" i="97"/>
  <c r="V42" i="97"/>
  <c r="V40" i="97"/>
  <c r="V45" i="97"/>
  <c r="V27" i="97"/>
  <c r="V24" i="97"/>
  <c r="V23" i="97"/>
  <c r="V26" i="97"/>
  <c r="V25" i="97"/>
  <c r="V22" i="97"/>
  <c r="W43" i="9"/>
  <c r="W44" i="9"/>
  <c r="W45" i="9"/>
  <c r="W40" i="9"/>
  <c r="W41" i="9"/>
  <c r="W42" i="9"/>
  <c r="W23" i="9"/>
  <c r="W27" i="9"/>
  <c r="W22" i="9"/>
  <c r="W26" i="9"/>
  <c r="W25" i="9"/>
  <c r="W24" i="9"/>
  <c r="BB27" i="8"/>
  <c r="BJ27" i="8"/>
  <c r="BJ26" i="8"/>
  <c r="BB26" i="8"/>
  <c r="BJ23" i="8"/>
  <c r="BB23" i="8"/>
  <c r="BJ52" i="95"/>
  <c r="BB52" i="95"/>
  <c r="BB53" i="95"/>
  <c r="BJ53" i="95"/>
  <c r="BJ44" i="95"/>
  <c r="BB44" i="95"/>
  <c r="S40" i="89"/>
  <c r="S45" i="89"/>
  <c r="S43" i="89"/>
  <c r="S44" i="89"/>
  <c r="S42" i="89"/>
  <c r="S41" i="89"/>
  <c r="R53" i="89"/>
  <c r="R52" i="89"/>
  <c r="R50" i="89"/>
  <c r="R51" i="89"/>
  <c r="R49" i="89"/>
  <c r="R54" i="89"/>
  <c r="K31" i="88"/>
  <c r="K32" i="88"/>
  <c r="K35" i="88"/>
  <c r="K36" i="88"/>
  <c r="K33" i="88"/>
  <c r="K34" i="88"/>
  <c r="BG34" i="100"/>
  <c r="AY34" i="100"/>
  <c r="AY36" i="100"/>
  <c r="BG36" i="100"/>
  <c r="V41" i="94"/>
  <c r="V45" i="94"/>
  <c r="V44" i="94"/>
  <c r="V43" i="94"/>
  <c r="V40" i="94"/>
  <c r="V42" i="94"/>
  <c r="V50" i="94"/>
  <c r="V51" i="94"/>
  <c r="V49" i="94"/>
  <c r="V52" i="94"/>
  <c r="V54" i="94"/>
  <c r="V53" i="94"/>
  <c r="BK36" i="4"/>
  <c r="BC36" i="4"/>
  <c r="BK32" i="4"/>
  <c r="BC32" i="4"/>
  <c r="BG23" i="100"/>
  <c r="AY23" i="100"/>
  <c r="BB35" i="8"/>
  <c r="BJ35" i="8"/>
  <c r="BB33" i="8"/>
  <c r="BJ33" i="8"/>
  <c r="BB31" i="8"/>
  <c r="BJ31" i="8"/>
  <c r="BB25" i="95"/>
  <c r="BJ25" i="95"/>
  <c r="BJ27" i="95"/>
  <c r="BB27" i="95"/>
  <c r="W36" i="85"/>
  <c r="W34" i="85"/>
  <c r="W32" i="85"/>
  <c r="W33" i="85"/>
  <c r="W31" i="85"/>
  <c r="W35" i="85"/>
  <c r="V45" i="85"/>
  <c r="V43" i="85"/>
  <c r="V42" i="85"/>
  <c r="V41" i="85"/>
  <c r="V44" i="85"/>
  <c r="V40" i="85"/>
  <c r="BC52" i="93"/>
  <c r="BK52" i="93"/>
  <c r="R54" i="93"/>
  <c r="R50" i="93"/>
  <c r="R51" i="93"/>
  <c r="R49" i="93"/>
  <c r="R53" i="93"/>
  <c r="R52" i="93"/>
  <c r="S25" i="93"/>
  <c r="S23" i="93"/>
  <c r="S27" i="93"/>
  <c r="S24" i="93"/>
  <c r="S26" i="93"/>
  <c r="S22" i="93"/>
  <c r="R25" i="93"/>
  <c r="R22" i="93"/>
  <c r="R23" i="93"/>
  <c r="R27" i="93"/>
  <c r="R24" i="93"/>
  <c r="R26" i="93"/>
  <c r="K32" i="91"/>
  <c r="K33" i="91"/>
  <c r="K31" i="91"/>
  <c r="K35" i="91"/>
  <c r="K36" i="91"/>
  <c r="K34" i="91"/>
  <c r="J26" i="88"/>
  <c r="J24" i="88"/>
  <c r="J22" i="88"/>
  <c r="J25" i="88"/>
  <c r="J27" i="88"/>
  <c r="J23" i="88"/>
  <c r="F53" i="97"/>
  <c r="F49" i="97"/>
  <c r="F54" i="97"/>
  <c r="F52" i="97"/>
  <c r="F51" i="97"/>
  <c r="F50" i="97"/>
  <c r="F40" i="97"/>
  <c r="F45" i="97"/>
  <c r="F43" i="97"/>
  <c r="F44" i="97"/>
  <c r="F42" i="97"/>
  <c r="F41" i="97"/>
  <c r="O22" i="87"/>
  <c r="O24" i="87"/>
  <c r="O27" i="87"/>
  <c r="O25" i="87"/>
  <c r="O26" i="87"/>
  <c r="O23" i="87"/>
  <c r="N31" i="87"/>
  <c r="N34" i="87"/>
  <c r="N33" i="87"/>
  <c r="N32" i="87"/>
  <c r="N35" i="87"/>
  <c r="N36" i="87"/>
  <c r="W52" i="97"/>
  <c r="W49" i="97"/>
  <c r="W53" i="97"/>
  <c r="W51" i="97"/>
  <c r="W54" i="97"/>
  <c r="W50" i="97"/>
  <c r="W33" i="97"/>
  <c r="W36" i="97"/>
  <c r="W32" i="97"/>
  <c r="W35" i="97"/>
  <c r="W31" i="97"/>
  <c r="W34" i="97"/>
  <c r="W54" i="9"/>
  <c r="W52" i="9"/>
  <c r="W49" i="9"/>
  <c r="W53" i="9"/>
  <c r="W50" i="9"/>
  <c r="W51" i="9"/>
  <c r="W32" i="9"/>
  <c r="W35" i="9"/>
  <c r="W31" i="9"/>
  <c r="W33" i="9"/>
  <c r="W34" i="9"/>
  <c r="W36" i="9"/>
  <c r="BJ45" i="8"/>
  <c r="BB45" i="8"/>
  <c r="BJ43" i="8"/>
  <c r="BB43" i="8"/>
  <c r="R24" i="89"/>
  <c r="R26" i="89"/>
  <c r="R23" i="89"/>
  <c r="R27" i="89"/>
  <c r="R25" i="89"/>
  <c r="R22" i="89"/>
  <c r="R35" i="89"/>
  <c r="R34" i="89"/>
  <c r="R31" i="89"/>
  <c r="R33" i="89"/>
  <c r="R36" i="89"/>
  <c r="R32" i="89"/>
  <c r="V27" i="94"/>
  <c r="V26" i="94"/>
  <c r="V23" i="94"/>
  <c r="V24" i="94"/>
  <c r="V25" i="94"/>
  <c r="V22" i="94"/>
  <c r="W36" i="94"/>
  <c r="W35" i="94"/>
  <c r="W33" i="94"/>
  <c r="W31" i="94"/>
  <c r="W34" i="94"/>
  <c r="W32" i="94"/>
  <c r="BC41" i="4"/>
  <c r="BK41" i="4"/>
  <c r="BK45" i="4"/>
  <c r="BC45" i="4"/>
  <c r="AY43" i="100"/>
  <c r="BG43" i="100"/>
  <c r="BG42" i="100"/>
  <c r="AY42" i="100"/>
  <c r="BB52" i="8"/>
  <c r="BJ52" i="8"/>
  <c r="BB53" i="8"/>
  <c r="BJ53" i="8"/>
  <c r="BB35" i="95"/>
  <c r="BJ35" i="95"/>
  <c r="BJ36" i="95"/>
  <c r="BB36" i="95"/>
  <c r="V22" i="85"/>
  <c r="V26" i="85"/>
  <c r="V27" i="85"/>
  <c r="V24" i="85"/>
  <c r="V25" i="85"/>
  <c r="V23" i="85"/>
  <c r="W51" i="85"/>
  <c r="W50" i="85"/>
  <c r="W52" i="85"/>
  <c r="W54" i="85"/>
  <c r="W53" i="85"/>
  <c r="W49" i="85"/>
  <c r="BJ49" i="8"/>
  <c r="BC51" i="4"/>
  <c r="BK43" i="93"/>
  <c r="BC43" i="93"/>
  <c r="BC34" i="93"/>
  <c r="BK34" i="93"/>
  <c r="BC50" i="4"/>
  <c r="BK50" i="4"/>
  <c r="BK54" i="4"/>
  <c r="BC54" i="4"/>
  <c r="BC23" i="4"/>
  <c r="BK23" i="4"/>
  <c r="BC27" i="4"/>
  <c r="BK27" i="4"/>
  <c r="J53" i="91"/>
  <c r="J49" i="91"/>
  <c r="J50" i="91"/>
  <c r="J51" i="91"/>
  <c r="J52" i="91"/>
  <c r="J54" i="91"/>
  <c r="K49" i="88"/>
  <c r="K52" i="88"/>
  <c r="K50" i="88"/>
  <c r="K53" i="88"/>
  <c r="K51" i="88"/>
  <c r="K54" i="88"/>
  <c r="F25" i="97"/>
  <c r="F23" i="97"/>
  <c r="F26" i="97"/>
  <c r="F27" i="97"/>
  <c r="F24" i="97"/>
  <c r="F22" i="97"/>
  <c r="G35" i="97"/>
  <c r="G36" i="97"/>
  <c r="G34" i="97"/>
  <c r="G31" i="97"/>
  <c r="G32" i="97"/>
  <c r="G33" i="97"/>
  <c r="O51" i="87"/>
  <c r="O52" i="87"/>
  <c r="O54" i="87"/>
  <c r="O49" i="87"/>
  <c r="O50" i="87"/>
  <c r="O53" i="87"/>
  <c r="O45" i="87"/>
  <c r="O43" i="87"/>
  <c r="O41" i="87"/>
  <c r="O40" i="87"/>
  <c r="O42" i="87"/>
  <c r="O44" i="87"/>
  <c r="W44" i="97"/>
  <c r="BJ44" i="97" s="1"/>
  <c r="W40" i="97"/>
  <c r="W45" i="97"/>
  <c r="W43" i="97"/>
  <c r="W42" i="97"/>
  <c r="W41" i="97"/>
  <c r="W26" i="97"/>
  <c r="W22" i="97"/>
  <c r="W27" i="97"/>
  <c r="W23" i="97"/>
  <c r="W25" i="97"/>
  <c r="W24" i="97"/>
  <c r="V45" i="9"/>
  <c r="V40" i="9"/>
  <c r="V43" i="9"/>
  <c r="V44" i="9"/>
  <c r="V41" i="9"/>
  <c r="V42" i="9"/>
  <c r="BK26" i="9"/>
  <c r="BC26" i="9"/>
  <c r="V26" i="9"/>
  <c r="V25" i="9"/>
  <c r="V22" i="9"/>
  <c r="V23" i="9"/>
  <c r="V27" i="9"/>
  <c r="V24" i="9"/>
  <c r="BB25" i="8"/>
  <c r="BJ25" i="8"/>
  <c r="BJ24" i="8"/>
  <c r="BB24" i="8"/>
  <c r="BJ22" i="8"/>
  <c r="BB22" i="8"/>
  <c r="BJ54" i="95"/>
  <c r="BB54" i="95"/>
  <c r="BB45" i="95"/>
  <c r="BJ45" i="95"/>
  <c r="R42" i="89"/>
  <c r="R40" i="89"/>
  <c r="R45" i="89"/>
  <c r="R44" i="89"/>
  <c r="R43" i="89"/>
  <c r="R41" i="89"/>
  <c r="S52" i="89"/>
  <c r="S49" i="89"/>
  <c r="S50" i="89"/>
  <c r="S53" i="89"/>
  <c r="S51" i="89"/>
  <c r="S54" i="89"/>
  <c r="J31" i="88"/>
  <c r="J36" i="88"/>
  <c r="J35" i="88"/>
  <c r="J33" i="88"/>
  <c r="J32" i="88"/>
  <c r="J34" i="88"/>
  <c r="BG33" i="100"/>
  <c r="AY33" i="100"/>
  <c r="BG32" i="100"/>
  <c r="AY32" i="100"/>
  <c r="W41" i="94"/>
  <c r="W44" i="94"/>
  <c r="W45" i="94"/>
  <c r="W40" i="94"/>
  <c r="W43" i="94"/>
  <c r="W42" i="94"/>
  <c r="W49" i="94"/>
  <c r="W54" i="94"/>
  <c r="W53" i="94"/>
  <c r="W50" i="94"/>
  <c r="W52" i="94"/>
  <c r="W51" i="94"/>
  <c r="BC35" i="4"/>
  <c r="BK35" i="4"/>
  <c r="BK33" i="4"/>
  <c r="BC33" i="4"/>
  <c r="BG27" i="100"/>
  <c r="AY27" i="100"/>
  <c r="BG24" i="100"/>
  <c r="AY24" i="100"/>
  <c r="BG25" i="100"/>
  <c r="AY25" i="100"/>
  <c r="BJ34" i="8"/>
  <c r="BB34" i="8"/>
  <c r="BJ32" i="8"/>
  <c r="BB32" i="8"/>
  <c r="BJ36" i="8"/>
  <c r="BB36" i="8"/>
  <c r="BB26" i="95"/>
  <c r="BJ26" i="95"/>
  <c r="BJ24" i="95"/>
  <c r="BB24" i="95"/>
  <c r="V34" i="85"/>
  <c r="V33" i="85"/>
  <c r="V36" i="85"/>
  <c r="V31" i="85"/>
  <c r="V35" i="85"/>
  <c r="V32" i="85"/>
  <c r="W41" i="85"/>
  <c r="W45" i="85"/>
  <c r="W43" i="85"/>
  <c r="W42" i="85"/>
  <c r="W40" i="85"/>
  <c r="W44" i="85"/>
  <c r="S51" i="93"/>
  <c r="S54" i="93"/>
  <c r="S53" i="93"/>
  <c r="S49" i="93"/>
  <c r="S52" i="93"/>
  <c r="S50" i="93"/>
  <c r="BK25" i="93"/>
  <c r="BC25" i="93"/>
  <c r="J32" i="91"/>
  <c r="J34" i="91"/>
  <c r="J31" i="91"/>
  <c r="J33" i="91"/>
  <c r="J36" i="91"/>
  <c r="J35" i="91"/>
  <c r="K23" i="88"/>
  <c r="K27" i="88"/>
  <c r="K26" i="88"/>
  <c r="K25" i="88"/>
  <c r="K24" i="88"/>
  <c r="K22" i="88"/>
  <c r="G50" i="97"/>
  <c r="G49" i="97"/>
  <c r="G53" i="97"/>
  <c r="G52" i="97"/>
  <c r="G51" i="97"/>
  <c r="G54" i="97"/>
  <c r="G41" i="97"/>
  <c r="G44" i="97"/>
  <c r="G42" i="97"/>
  <c r="G43" i="97"/>
  <c r="G40" i="97"/>
  <c r="G45" i="97"/>
  <c r="N26" i="87"/>
  <c r="N25" i="87"/>
  <c r="N22" i="87"/>
  <c r="N27" i="87"/>
  <c r="N23" i="87"/>
  <c r="N24" i="87"/>
  <c r="O34" i="87"/>
  <c r="O33" i="87"/>
  <c r="O32" i="87"/>
  <c r="O36" i="87"/>
  <c r="O31" i="87"/>
  <c r="O35" i="87"/>
  <c r="V52" i="97"/>
  <c r="V54" i="97"/>
  <c r="V49" i="97"/>
  <c r="V53" i="97"/>
  <c r="V51" i="97"/>
  <c r="V50" i="97"/>
  <c r="V34" i="97"/>
  <c r="V31" i="97"/>
  <c r="V32" i="97"/>
  <c r="V35" i="97"/>
  <c r="V36" i="97"/>
  <c r="V33" i="97"/>
  <c r="V50" i="9"/>
  <c r="V53" i="9"/>
  <c r="V52" i="9"/>
  <c r="V49" i="9"/>
  <c r="V54" i="9"/>
  <c r="V51" i="9"/>
  <c r="BK35" i="9"/>
  <c r="BC35" i="9"/>
  <c r="V35" i="9"/>
  <c r="V34" i="9"/>
  <c r="V36" i="9"/>
  <c r="V33" i="9"/>
  <c r="V31" i="9"/>
  <c r="V32" i="9"/>
  <c r="BB41" i="8"/>
  <c r="BJ41" i="8"/>
  <c r="BB42" i="8"/>
  <c r="BJ42" i="8"/>
  <c r="BJ44" i="8"/>
  <c r="BB44" i="8"/>
  <c r="S25" i="89"/>
  <c r="S23" i="89"/>
  <c r="S27" i="89"/>
  <c r="S26" i="89"/>
  <c r="S24" i="89"/>
  <c r="S22" i="89"/>
  <c r="S35" i="89"/>
  <c r="S33" i="89"/>
  <c r="S31" i="89"/>
  <c r="S34" i="89"/>
  <c r="S36" i="89"/>
  <c r="S32" i="89"/>
  <c r="W24" i="94"/>
  <c r="W25" i="94"/>
  <c r="W27" i="94"/>
  <c r="W23" i="94"/>
  <c r="W22" i="94"/>
  <c r="W26" i="94"/>
  <c r="V33" i="94"/>
  <c r="V32" i="94"/>
  <c r="V31" i="94"/>
  <c r="V35" i="94"/>
  <c r="V34" i="94"/>
  <c r="V36" i="94"/>
  <c r="BK40" i="4"/>
  <c r="BC40" i="4"/>
  <c r="BK44" i="4"/>
  <c r="BC44" i="4"/>
  <c r="BG45" i="100"/>
  <c r="AY45" i="100"/>
  <c r="BG41" i="100"/>
  <c r="AY41" i="100"/>
  <c r="BJ50" i="8"/>
  <c r="BB50" i="8"/>
  <c r="BJ54" i="8"/>
  <c r="BB54" i="8"/>
  <c r="BJ34" i="95"/>
  <c r="BB34" i="95"/>
  <c r="W26" i="85"/>
  <c r="W22" i="85"/>
  <c r="W25" i="85"/>
  <c r="W27" i="85"/>
  <c r="W24" i="85"/>
  <c r="W23" i="85"/>
  <c r="V51" i="85"/>
  <c r="V53" i="85"/>
  <c r="V50" i="85"/>
  <c r="V49" i="85"/>
  <c r="V52" i="85"/>
  <c r="V54" i="85"/>
  <c r="BC53" i="9"/>
  <c r="BC44" i="9"/>
  <c r="AZ43" i="1"/>
  <c r="BD43" i="1" s="1"/>
  <c r="AI9" i="1" s="1"/>
  <c r="BH43" i="1"/>
  <c r="BL43" i="1" s="1"/>
  <c r="AN9" i="1" s="1"/>
  <c r="BH41" i="1"/>
  <c r="AZ41" i="1"/>
  <c r="AZ34" i="1"/>
  <c r="BH34" i="1"/>
  <c r="AZ42" i="1"/>
  <c r="BH42" i="1"/>
  <c r="BH35" i="1"/>
  <c r="BL35" i="1" s="1"/>
  <c r="AM10" i="1" s="1"/>
  <c r="AZ35" i="1"/>
  <c r="BD35" i="1" s="1"/>
  <c r="AH10" i="1" s="1"/>
  <c r="AZ24" i="1"/>
  <c r="BH24" i="1"/>
  <c r="BH52" i="1"/>
  <c r="AZ52" i="1"/>
  <c r="BH33" i="1"/>
  <c r="BL33" i="1" s="1"/>
  <c r="AM8" i="1" s="1"/>
  <c r="AZ33" i="1"/>
  <c r="BD33" i="1" s="1"/>
  <c r="AH8" i="1" s="1"/>
  <c r="AZ27" i="1"/>
  <c r="BD27" i="1" s="1"/>
  <c r="AG11" i="1" s="1"/>
  <c r="BH27" i="1"/>
  <c r="AZ49" i="1"/>
  <c r="BH49" i="1"/>
  <c r="AZ44" i="1"/>
  <c r="BD44" i="1" s="1"/>
  <c r="AI10" i="1" s="1"/>
  <c r="BH44" i="1"/>
  <c r="AZ22" i="1"/>
  <c r="BD22" i="1" s="1"/>
  <c r="AG6" i="1" s="1"/>
  <c r="BH22" i="1"/>
  <c r="BL22" i="1" s="1"/>
  <c r="AL6" i="1" s="1"/>
  <c r="BD49" i="1"/>
  <c r="AJ6" i="1" s="1"/>
  <c r="BL42" i="1"/>
  <c r="AN8" i="1" s="1"/>
  <c r="BL24" i="1"/>
  <c r="AL8" i="1" s="1"/>
  <c r="BD44" i="88"/>
  <c r="AI10" i="88" s="1"/>
  <c r="BL50" i="103"/>
  <c r="AO7" i="103" s="1"/>
  <c r="BD41" i="1"/>
  <c r="AI7" i="1" s="1"/>
  <c r="BD45" i="88"/>
  <c r="AI11" i="88" s="1"/>
  <c r="BD52" i="1"/>
  <c r="AJ9" i="1" s="1"/>
  <c r="AZ54" i="1"/>
  <c r="BH54" i="1"/>
  <c r="BL54" i="1" s="1"/>
  <c r="AO11" i="1" s="1"/>
  <c r="BH45" i="1"/>
  <c r="AZ45" i="1"/>
  <c r="BD45" i="1" s="1"/>
  <c r="AI11" i="1" s="1"/>
  <c r="BL45" i="1"/>
  <c r="AN11" i="1" s="1"/>
  <c r="BD54" i="1"/>
  <c r="AJ11" i="1" s="1"/>
  <c r="BL44" i="88"/>
  <c r="AN10" i="88" s="1"/>
  <c r="BD50" i="103"/>
  <c r="AJ7" i="103" s="1"/>
  <c r="BL27" i="1"/>
  <c r="AL11" i="1" s="1"/>
  <c r="BL41" i="1"/>
  <c r="AN7" i="1" s="1"/>
  <c r="BL45" i="88"/>
  <c r="AN11" i="88" s="1"/>
  <c r="BL52" i="1"/>
  <c r="AO9" i="1" s="1"/>
  <c r="AZ50" i="1"/>
  <c r="BH50" i="1"/>
  <c r="AZ36" i="1"/>
  <c r="BH36" i="1"/>
  <c r="BL36" i="1" s="1"/>
  <c r="AM11" i="1" s="1"/>
  <c r="BL44" i="1"/>
  <c r="AN10" i="1" s="1"/>
  <c r="BL50" i="1"/>
  <c r="AO7" i="1" s="1"/>
  <c r="BD23" i="103"/>
  <c r="AG7" i="103" s="1"/>
  <c r="BD34" i="1"/>
  <c r="AH9" i="1" s="1"/>
  <c r="AZ23" i="1"/>
  <c r="BD23" i="1" s="1"/>
  <c r="AG7" i="1" s="1"/>
  <c r="BH23" i="1"/>
  <c r="BL23" i="1" s="1"/>
  <c r="AL7" i="1" s="1"/>
  <c r="BH51" i="1"/>
  <c r="BL51" i="1" s="1"/>
  <c r="AO8" i="1" s="1"/>
  <c r="AZ51" i="1"/>
  <c r="BD51" i="1" s="1"/>
  <c r="AJ8" i="1" s="1"/>
  <c r="BH31" i="1"/>
  <c r="BL31" i="1" s="1"/>
  <c r="AM6" i="1" s="1"/>
  <c r="AZ31" i="1"/>
  <c r="BD31" i="1" s="1"/>
  <c r="AH6" i="1" s="1"/>
  <c r="BH26" i="1"/>
  <c r="BL26" i="1" s="1"/>
  <c r="AL10" i="1" s="1"/>
  <c r="AZ26" i="1"/>
  <c r="BD26" i="1" s="1"/>
  <c r="AG10" i="1" s="1"/>
  <c r="BL31" i="103"/>
  <c r="AM6" i="103" s="1"/>
  <c r="BD50" i="1"/>
  <c r="AJ7" i="1" s="1"/>
  <c r="BL23" i="103"/>
  <c r="AL7" i="103" s="1"/>
  <c r="BL34" i="1"/>
  <c r="AM9" i="1" s="1"/>
  <c r="BH53" i="1"/>
  <c r="BL53" i="1" s="1"/>
  <c r="AO10" i="1" s="1"/>
  <c r="AZ53" i="1"/>
  <c r="BD53" i="1" s="1"/>
  <c r="AJ10" i="1" s="1"/>
  <c r="BH40" i="1"/>
  <c r="BL40" i="1" s="1"/>
  <c r="AN6" i="1" s="1"/>
  <c r="AZ40" i="1"/>
  <c r="BD40" i="1" s="1"/>
  <c r="AI6" i="1" s="1"/>
  <c r="BH32" i="1"/>
  <c r="BL32" i="1" s="1"/>
  <c r="AM7" i="1" s="1"/>
  <c r="AZ32" i="1"/>
  <c r="BD32" i="1" s="1"/>
  <c r="AH7" i="1" s="1"/>
  <c r="AZ25" i="1"/>
  <c r="BD25" i="1" s="1"/>
  <c r="AG9" i="1" s="1"/>
  <c r="BH25" i="1"/>
  <c r="BL25" i="1" s="1"/>
  <c r="AL9" i="1" s="1"/>
  <c r="BD36" i="1"/>
  <c r="AH11" i="1" s="1"/>
  <c r="BL42" i="88"/>
  <c r="AN8" i="88" s="1"/>
  <c r="BL49" i="1"/>
  <c r="AO6" i="1" s="1"/>
  <c r="BD42" i="1"/>
  <c r="AI8" i="1" s="1"/>
  <c r="BD24" i="1"/>
  <c r="AG8" i="1" s="1"/>
  <c r="BA42" i="87"/>
  <c r="BI42" i="87"/>
  <c r="AY53" i="108"/>
  <c r="BG53" i="108"/>
  <c r="BA36" i="91"/>
  <c r="BI36" i="91"/>
  <c r="BB50" i="100"/>
  <c r="BJ50" i="100"/>
  <c r="BA52" i="10"/>
  <c r="BI52" i="10"/>
  <c r="AX41" i="10"/>
  <c r="BF41" i="10"/>
  <c r="AX35" i="94"/>
  <c r="BF35" i="94"/>
  <c r="BF44" i="100"/>
  <c r="AX44" i="100"/>
  <c r="AX26" i="96"/>
  <c r="BF26" i="96"/>
  <c r="AY51" i="95"/>
  <c r="BG51" i="95"/>
  <c r="BF34" i="86"/>
  <c r="AX34" i="86"/>
  <c r="BF53" i="85"/>
  <c r="AX53" i="85"/>
  <c r="AY43" i="10"/>
  <c r="BG43" i="10"/>
  <c r="AX43" i="104"/>
  <c r="BF43" i="104"/>
  <c r="BF22" i="92"/>
  <c r="AX22" i="92"/>
  <c r="BH49" i="86"/>
  <c r="AZ49" i="86"/>
  <c r="BF33" i="93"/>
  <c r="AX33" i="93"/>
  <c r="AY43" i="93"/>
  <c r="BG43" i="93"/>
  <c r="AZ50" i="105"/>
  <c r="BH50" i="105"/>
  <c r="BH49" i="5"/>
  <c r="AZ49" i="5"/>
  <c r="AX42" i="96"/>
  <c r="BF42" i="96"/>
  <c r="BI43" i="90"/>
  <c r="BL43" i="90" s="1"/>
  <c r="AN9" i="90" s="1"/>
  <c r="BA43" i="90"/>
  <c r="BD43" i="90" s="1"/>
  <c r="AI9" i="90" s="1"/>
  <c r="BH32" i="95"/>
  <c r="AZ32" i="95"/>
  <c r="AY23" i="6"/>
  <c r="BG23" i="6"/>
  <c r="BG40" i="106"/>
  <c r="AY40" i="106"/>
  <c r="AY50" i="87"/>
  <c r="BG50" i="87"/>
  <c r="BF24" i="106"/>
  <c r="AX24" i="106"/>
  <c r="AZ26" i="86"/>
  <c r="BH26" i="86"/>
  <c r="AY36" i="101"/>
  <c r="BG36" i="101"/>
  <c r="BA52" i="87"/>
  <c r="BI52" i="87"/>
  <c r="AX50" i="7"/>
  <c r="BD50" i="7" s="1"/>
  <c r="AJ7" i="7" s="1"/>
  <c r="BF50" i="7"/>
  <c r="BL50" i="7" s="1"/>
  <c r="AO7" i="7" s="1"/>
  <c r="AY22" i="98"/>
  <c r="BG22" i="98"/>
  <c r="AZ31" i="89"/>
  <c r="BH31" i="89"/>
  <c r="AZ26" i="5"/>
  <c r="BH26" i="5"/>
  <c r="BI52" i="99"/>
  <c r="BA52" i="99"/>
  <c r="AX44" i="85"/>
  <c r="BF44" i="85"/>
  <c r="AX23" i="104"/>
  <c r="BF23" i="104"/>
  <c r="AX52" i="10"/>
  <c r="BF52" i="10"/>
  <c r="BF50" i="8"/>
  <c r="BL50" i="8" s="1"/>
  <c r="AO7" i="8" s="1"/>
  <c r="AX50" i="8"/>
  <c r="BD50" i="8" s="1"/>
  <c r="AJ7" i="8" s="1"/>
  <c r="BA22" i="91"/>
  <c r="BI22" i="91"/>
  <c r="BA25" i="102"/>
  <c r="BI25" i="102"/>
  <c r="BB53" i="104"/>
  <c r="BJ53" i="104"/>
  <c r="BF25" i="117"/>
  <c r="AX25" i="117"/>
  <c r="BF51" i="99"/>
  <c r="AX51" i="99"/>
  <c r="BF52" i="91"/>
  <c r="AX52" i="91"/>
  <c r="AZ36" i="4"/>
  <c r="BH36" i="4"/>
  <c r="AX22" i="94"/>
  <c r="BF22" i="94"/>
  <c r="BG25" i="108"/>
  <c r="AY25" i="108"/>
  <c r="BB24" i="100"/>
  <c r="BJ24" i="100"/>
  <c r="BI22" i="101"/>
  <c r="BA22" i="101"/>
  <c r="AZ44" i="9"/>
  <c r="BH44" i="9"/>
  <c r="BA32" i="91"/>
  <c r="BI32" i="91"/>
  <c r="AY43" i="117"/>
  <c r="BG43" i="117"/>
  <c r="AY27" i="102"/>
  <c r="BG27" i="102"/>
  <c r="BB52" i="100"/>
  <c r="BJ52" i="100"/>
  <c r="BH41" i="106"/>
  <c r="AZ41" i="106"/>
  <c r="AZ52" i="98"/>
  <c r="BH52" i="98"/>
  <c r="AY31" i="87"/>
  <c r="BG31" i="87"/>
  <c r="AX41" i="100"/>
  <c r="BF41" i="100"/>
  <c r="AY43" i="96"/>
  <c r="BG43" i="96"/>
  <c r="BH33" i="98"/>
  <c r="AZ33" i="98"/>
  <c r="BF40" i="95"/>
  <c r="AX40" i="95"/>
  <c r="AY22" i="95"/>
  <c r="BG22" i="95"/>
  <c r="BI53" i="4"/>
  <c r="BA53" i="4"/>
  <c r="BF51" i="117"/>
  <c r="AX51" i="117"/>
  <c r="AZ27" i="98"/>
  <c r="BH27" i="98"/>
  <c r="AZ40" i="4"/>
  <c r="BH40" i="4"/>
  <c r="BF25" i="8"/>
  <c r="BL25" i="8" s="1"/>
  <c r="AL9" i="8" s="1"/>
  <c r="AX25" i="8"/>
  <c r="BD25" i="8" s="1"/>
  <c r="AG9" i="8" s="1"/>
  <c r="AX54" i="86"/>
  <c r="BF54" i="86"/>
  <c r="BG36" i="95"/>
  <c r="AY36" i="95"/>
  <c r="AX23" i="99"/>
  <c r="BF23" i="99"/>
  <c r="BF40" i="108"/>
  <c r="AX40" i="108"/>
  <c r="AZ49" i="92"/>
  <c r="BH49" i="92"/>
  <c r="BG50" i="89"/>
  <c r="AY50" i="89"/>
  <c r="BG43" i="108"/>
  <c r="AY43" i="108"/>
  <c r="BI51" i="106"/>
  <c r="BA51" i="106"/>
  <c r="BH51" i="105"/>
  <c r="BL51" i="105" s="1"/>
  <c r="AO8" i="105" s="1"/>
  <c r="AZ51" i="105"/>
  <c r="BD51" i="105" s="1"/>
  <c r="AJ8" i="105" s="1"/>
  <c r="BF43" i="96"/>
  <c r="AX43" i="96"/>
  <c r="BD43" i="96" s="1"/>
  <c r="AI9" i="96" s="1"/>
  <c r="BA44" i="90"/>
  <c r="BI44" i="90"/>
  <c r="AZ43" i="95"/>
  <c r="BH43" i="95"/>
  <c r="BI31" i="101"/>
  <c r="BA31" i="101"/>
  <c r="AZ44" i="105"/>
  <c r="BH44" i="105"/>
  <c r="BL44" i="105" s="1"/>
  <c r="AN10" i="105" s="1"/>
  <c r="BG52" i="96"/>
  <c r="AY52" i="96"/>
  <c r="BB34" i="104"/>
  <c r="BJ34" i="104"/>
  <c r="BA23" i="90"/>
  <c r="BD23" i="90" s="1"/>
  <c r="AG7" i="90" s="1"/>
  <c r="BI23" i="90"/>
  <c r="BL23" i="90" s="1"/>
  <c r="AL7" i="90" s="1"/>
  <c r="AY42" i="101"/>
  <c r="BG42" i="101"/>
  <c r="BA50" i="91"/>
  <c r="BI50" i="91"/>
  <c r="AX54" i="7"/>
  <c r="BD54" i="7" s="1"/>
  <c r="AJ11" i="7" s="1"/>
  <c r="BF54" i="7"/>
  <c r="BL54" i="7" s="1"/>
  <c r="AO11" i="7" s="1"/>
  <c r="BG26" i="98"/>
  <c r="AY26" i="98"/>
  <c r="AY50" i="101"/>
  <c r="BG50" i="101"/>
  <c r="AY35" i="108"/>
  <c r="BG35" i="108"/>
  <c r="BF25" i="86"/>
  <c r="AX25" i="86"/>
  <c r="BG43" i="5"/>
  <c r="AY43" i="5"/>
  <c r="BF24" i="91"/>
  <c r="AX24" i="91"/>
  <c r="BA41" i="102"/>
  <c r="BI41" i="102"/>
  <c r="BF49" i="95"/>
  <c r="AX49" i="95"/>
  <c r="AX33" i="102"/>
  <c r="BF33" i="102"/>
  <c r="BB54" i="107"/>
  <c r="BJ54" i="107"/>
  <c r="BL54" i="107" s="1"/>
  <c r="AO11" i="107" s="1"/>
  <c r="AX32" i="101"/>
  <c r="BF32" i="101"/>
  <c r="BF31" i="85"/>
  <c r="AX31" i="85"/>
  <c r="BI27" i="102"/>
  <c r="BA27" i="102"/>
  <c r="BJ52" i="104"/>
  <c r="BB52" i="104"/>
  <c r="AY27" i="89"/>
  <c r="BG27" i="89"/>
  <c r="BJ23" i="100"/>
  <c r="BB23" i="100"/>
  <c r="BI23" i="101"/>
  <c r="BA23" i="101"/>
  <c r="BI33" i="91"/>
  <c r="BA33" i="91"/>
  <c r="BG41" i="117"/>
  <c r="AY41" i="117"/>
  <c r="BF35" i="95"/>
  <c r="AX35" i="95"/>
  <c r="AZ43" i="86"/>
  <c r="BH43" i="86"/>
  <c r="BJ41" i="107"/>
  <c r="BB41" i="107"/>
  <c r="BD41" i="107" s="1"/>
  <c r="AI7" i="107" s="1"/>
  <c r="AX49" i="4"/>
  <c r="BF49" i="4"/>
  <c r="BG52" i="95"/>
  <c r="AY52" i="95"/>
  <c r="BF43" i="95"/>
  <c r="AX43" i="95"/>
  <c r="BJ23" i="104"/>
  <c r="BB23" i="104"/>
  <c r="BI27" i="4"/>
  <c r="BA27" i="4"/>
  <c r="BH53" i="95"/>
  <c r="AZ53" i="95"/>
  <c r="BA50" i="4"/>
  <c r="BI50" i="4"/>
  <c r="BA27" i="10"/>
  <c r="BI27" i="10"/>
  <c r="AZ34" i="6"/>
  <c r="BH34" i="6"/>
  <c r="AZ24" i="106"/>
  <c r="BH24" i="106"/>
  <c r="AZ41" i="5"/>
  <c r="BH41" i="5"/>
  <c r="BI45" i="98"/>
  <c r="BA45" i="98"/>
  <c r="BG41" i="89"/>
  <c r="AY41" i="89"/>
  <c r="AX54" i="102"/>
  <c r="BF54" i="102"/>
  <c r="BH53" i="99"/>
  <c r="AZ53" i="99"/>
  <c r="BF31" i="8"/>
  <c r="BL31" i="8" s="1"/>
  <c r="AM6" i="8" s="1"/>
  <c r="AX31" i="8"/>
  <c r="BD31" i="8" s="1"/>
  <c r="AH6" i="8" s="1"/>
  <c r="BG23" i="93"/>
  <c r="AY23" i="93"/>
  <c r="AY41" i="106"/>
  <c r="BG41" i="106"/>
  <c r="BG53" i="6"/>
  <c r="AY53" i="6"/>
  <c r="AZ22" i="99"/>
  <c r="BH22" i="99"/>
  <c r="AZ34" i="5"/>
  <c r="BH34" i="5"/>
  <c r="BI35" i="98"/>
  <c r="BA35" i="98"/>
  <c r="BH42" i="89"/>
  <c r="AZ42" i="89"/>
  <c r="AY27" i="10"/>
  <c r="BG27" i="10"/>
  <c r="BH25" i="5"/>
  <c r="AZ25" i="5"/>
  <c r="BA50" i="99"/>
  <c r="BI50" i="99"/>
  <c r="BF23" i="86"/>
  <c r="AX23" i="86"/>
  <c r="AZ33" i="105"/>
  <c r="BD33" i="105" s="1"/>
  <c r="AH8" i="105" s="1"/>
  <c r="BH33" i="105"/>
  <c r="BL33" i="105" s="1"/>
  <c r="AM8" i="105" s="1"/>
  <c r="BA52" i="90"/>
  <c r="BI52" i="90"/>
  <c r="BF26" i="101"/>
  <c r="AX26" i="101"/>
  <c r="AY33" i="106"/>
  <c r="BG33" i="106"/>
  <c r="BI44" i="99"/>
  <c r="BA44" i="99"/>
  <c r="BJ27" i="100"/>
  <c r="BB27" i="100"/>
  <c r="AY51" i="108"/>
  <c r="BG51" i="108"/>
  <c r="BH54" i="9"/>
  <c r="AZ54" i="9"/>
  <c r="AY36" i="6"/>
  <c r="BG36" i="6"/>
  <c r="AY40" i="117"/>
  <c r="BG40" i="117"/>
  <c r="BF50" i="94"/>
  <c r="AX50" i="94"/>
  <c r="BI49" i="10"/>
  <c r="BA49" i="10"/>
  <c r="BB43" i="107"/>
  <c r="BD43" i="107" s="1"/>
  <c r="AI9" i="107" s="1"/>
  <c r="BJ43" i="107"/>
  <c r="BF33" i="100"/>
  <c r="AX33" i="100"/>
  <c r="AZ23" i="92"/>
  <c r="BH23" i="92"/>
  <c r="BA32" i="87"/>
  <c r="BI32" i="87"/>
  <c r="AZ43" i="92"/>
  <c r="BH43" i="92"/>
  <c r="BA34" i="90"/>
  <c r="BI34" i="90"/>
  <c r="AX52" i="5"/>
  <c r="BF52" i="5"/>
  <c r="AZ51" i="95"/>
  <c r="BH51" i="95"/>
  <c r="BI54" i="4"/>
  <c r="BA54" i="4"/>
  <c r="BH36" i="6"/>
  <c r="AZ36" i="6"/>
  <c r="AX23" i="95"/>
  <c r="BF23" i="95"/>
  <c r="BH42" i="5"/>
  <c r="AZ42" i="5"/>
  <c r="BG25" i="117"/>
  <c r="AY25" i="117"/>
  <c r="BG45" i="89"/>
  <c r="AY45" i="89"/>
  <c r="AX52" i="102"/>
  <c r="BF52" i="102"/>
  <c r="AZ54" i="99"/>
  <c r="BH54" i="99"/>
  <c r="AY53" i="102"/>
  <c r="BG53" i="102"/>
  <c r="BF44" i="102"/>
  <c r="AX44" i="102"/>
  <c r="BF36" i="8"/>
  <c r="BL36" i="8" s="1"/>
  <c r="AM11" i="8" s="1"/>
  <c r="AX36" i="8"/>
  <c r="BD36" i="8" s="1"/>
  <c r="AH11" i="8" s="1"/>
  <c r="BH36" i="9"/>
  <c r="AZ36" i="9"/>
  <c r="BI54" i="98"/>
  <c r="BA54" i="98"/>
  <c r="AX45" i="8"/>
  <c r="BD45" i="8" s="1"/>
  <c r="AI11" i="8" s="1"/>
  <c r="BF45" i="8"/>
  <c r="BL45" i="8" s="1"/>
  <c r="AN11" i="8" s="1"/>
  <c r="BF40" i="94"/>
  <c r="AX40" i="94"/>
  <c r="AZ36" i="5"/>
  <c r="BH36" i="5"/>
  <c r="BA33" i="98"/>
  <c r="BI33" i="98"/>
  <c r="BA52" i="101"/>
  <c r="BI52" i="101"/>
  <c r="AZ26" i="89"/>
  <c r="BH26" i="89"/>
  <c r="BI51" i="99"/>
  <c r="BA51" i="99"/>
  <c r="AX40" i="85"/>
  <c r="BF40" i="85"/>
  <c r="AX32" i="7"/>
  <c r="BD32" i="7" s="1"/>
  <c r="AH7" i="7" s="1"/>
  <c r="BF32" i="7"/>
  <c r="BL32" i="7" s="1"/>
  <c r="AM7" i="7" s="1"/>
  <c r="AY36" i="96"/>
  <c r="BG36" i="96"/>
  <c r="AX43" i="93"/>
  <c r="BF43" i="93"/>
  <c r="BG32" i="106"/>
  <c r="AY32" i="106"/>
  <c r="BI43" i="99"/>
  <c r="BA43" i="99"/>
  <c r="BD36" i="90"/>
  <c r="AH11" i="90" s="1"/>
  <c r="BD52" i="90"/>
  <c r="AJ9" i="90" s="1"/>
  <c r="BL44" i="103"/>
  <c r="AN10" i="103" s="1"/>
  <c r="BD45" i="103"/>
  <c r="AI11" i="103" s="1"/>
  <c r="BL22" i="103"/>
  <c r="AL6" i="103" s="1"/>
  <c r="BD27" i="103"/>
  <c r="AG11" i="103" s="1"/>
  <c r="BD49" i="103"/>
  <c r="AJ6" i="103" s="1"/>
  <c r="BL45" i="103"/>
  <c r="AN11" i="103" s="1"/>
  <c r="BJ22" i="100"/>
  <c r="BB22" i="100"/>
  <c r="BF32" i="4"/>
  <c r="AX32" i="4"/>
  <c r="BG45" i="117"/>
  <c r="AY45" i="117"/>
  <c r="BF25" i="108"/>
  <c r="BL25" i="108" s="1"/>
  <c r="AL9" i="108" s="1"/>
  <c r="AX25" i="108"/>
  <c r="BA36" i="90"/>
  <c r="BI36" i="90"/>
  <c r="BI51" i="4"/>
  <c r="BA51" i="4"/>
  <c r="BG27" i="101"/>
  <c r="AY27" i="101"/>
  <c r="AZ26" i="98"/>
  <c r="BH26" i="98"/>
  <c r="BH41" i="4"/>
  <c r="AZ41" i="4"/>
  <c r="AY22" i="106"/>
  <c r="BG22" i="106"/>
  <c r="BF33" i="108"/>
  <c r="AX33" i="108"/>
  <c r="BF36" i="91"/>
  <c r="AX36" i="91"/>
  <c r="BG34" i="95"/>
  <c r="AY34" i="95"/>
  <c r="AZ26" i="6"/>
  <c r="BH26" i="6"/>
  <c r="AY49" i="89"/>
  <c r="BG49" i="89"/>
  <c r="AZ40" i="5"/>
  <c r="BH40" i="5"/>
  <c r="BF44" i="8"/>
  <c r="BL44" i="8" s="1"/>
  <c r="AN10" i="8" s="1"/>
  <c r="AX44" i="8"/>
  <c r="BD44" i="8" s="1"/>
  <c r="AI10" i="8" s="1"/>
  <c r="BI27" i="90"/>
  <c r="BL27" i="90" s="1"/>
  <c r="AL11" i="90" s="1"/>
  <c r="BA27" i="90"/>
  <c r="BD27" i="90" s="1"/>
  <c r="AG11" i="90" s="1"/>
  <c r="BF44" i="94"/>
  <c r="AX44" i="94"/>
  <c r="BA34" i="98"/>
  <c r="BI34" i="98"/>
  <c r="BG43" i="101"/>
  <c r="AY43" i="101"/>
  <c r="BA53" i="91"/>
  <c r="BI53" i="91"/>
  <c r="AY33" i="108"/>
  <c r="BG33" i="108"/>
  <c r="AX40" i="86"/>
  <c r="BF40" i="86"/>
  <c r="AY32" i="102"/>
  <c r="BG32" i="102"/>
  <c r="BG33" i="93"/>
  <c r="AY33" i="93"/>
  <c r="BJ35" i="106"/>
  <c r="BB35" i="106"/>
  <c r="AY35" i="89"/>
  <c r="BG35" i="89"/>
  <c r="BA52" i="102"/>
  <c r="BI52" i="102"/>
  <c r="BB53" i="107"/>
  <c r="BD53" i="107" s="1"/>
  <c r="AJ10" i="107" s="1"/>
  <c r="BJ53" i="107"/>
  <c r="BL53" i="107" s="1"/>
  <c r="AO10" i="107" s="1"/>
  <c r="BF34" i="101"/>
  <c r="AX34" i="101"/>
  <c r="AX25" i="4"/>
  <c r="BF25" i="4"/>
  <c r="BI35" i="4"/>
  <c r="BA35" i="4"/>
  <c r="BJ36" i="107"/>
  <c r="BL36" i="107" s="1"/>
  <c r="AM11" i="107" s="1"/>
  <c r="BB36" i="107"/>
  <c r="BD36" i="107" s="1"/>
  <c r="AH11" i="107" s="1"/>
  <c r="BF42" i="106"/>
  <c r="AX42" i="106"/>
  <c r="BA36" i="102"/>
  <c r="BI36" i="102"/>
  <c r="BJ42" i="107"/>
  <c r="BL42" i="107" s="1"/>
  <c r="AN8" i="107" s="1"/>
  <c r="BB42" i="107"/>
  <c r="BF24" i="96"/>
  <c r="AX24" i="96"/>
  <c r="BF53" i="4"/>
  <c r="AX53" i="4"/>
  <c r="BG49" i="95"/>
  <c r="AY49" i="95"/>
  <c r="BI22" i="98"/>
  <c r="BA22" i="98"/>
  <c r="BH41" i="92"/>
  <c r="AZ41" i="92"/>
  <c r="BI35" i="90"/>
  <c r="BL35" i="90" s="1"/>
  <c r="AM10" i="90" s="1"/>
  <c r="BA35" i="90"/>
  <c r="BD35" i="90" s="1"/>
  <c r="AH10" i="90" s="1"/>
  <c r="BF52" i="96"/>
  <c r="BL52" i="96" s="1"/>
  <c r="AO9" i="96" s="1"/>
  <c r="AX52" i="96"/>
  <c r="BD52" i="96" s="1"/>
  <c r="AJ9" i="96" s="1"/>
  <c r="BH40" i="6"/>
  <c r="AZ40" i="6"/>
  <c r="BF23" i="5"/>
  <c r="AX23" i="5"/>
  <c r="AZ32" i="99"/>
  <c r="BH32" i="99"/>
  <c r="AX31" i="91"/>
  <c r="BF31" i="91"/>
  <c r="BH32" i="6"/>
  <c r="AZ32" i="6"/>
  <c r="AY43" i="102"/>
  <c r="BG43" i="102"/>
  <c r="BH23" i="105"/>
  <c r="BL23" i="105" s="1"/>
  <c r="AL7" i="105" s="1"/>
  <c r="AZ23" i="105"/>
  <c r="BD23" i="105" s="1"/>
  <c r="AG7" i="105" s="1"/>
  <c r="AY40" i="87"/>
  <c r="BG40" i="87"/>
  <c r="AY31" i="117"/>
  <c r="BG31" i="117"/>
  <c r="AZ51" i="106"/>
  <c r="BH51" i="106"/>
  <c r="AY25" i="5"/>
  <c r="BG25" i="5"/>
  <c r="AZ35" i="86"/>
  <c r="BH35" i="86"/>
  <c r="AY24" i="6"/>
  <c r="BG24" i="6"/>
  <c r="BG44" i="106"/>
  <c r="AY44" i="106"/>
  <c r="AX41" i="94"/>
  <c r="BF41" i="94"/>
  <c r="AY52" i="87"/>
  <c r="BG52" i="87"/>
  <c r="AX23" i="106"/>
  <c r="BF23" i="106"/>
  <c r="AY41" i="6"/>
  <c r="BG41" i="6"/>
  <c r="BG32" i="101"/>
  <c r="AY32" i="101"/>
  <c r="BI53" i="87"/>
  <c r="BA53" i="87"/>
  <c r="BF35" i="117"/>
  <c r="AX35" i="117"/>
  <c r="AY51" i="10"/>
  <c r="BG51" i="10"/>
  <c r="BA23" i="87"/>
  <c r="BI23" i="87"/>
  <c r="BH50" i="89"/>
  <c r="AZ50" i="89"/>
  <c r="AX52" i="106"/>
  <c r="BF52" i="106"/>
  <c r="AZ27" i="5"/>
  <c r="BH27" i="5"/>
  <c r="BA54" i="99"/>
  <c r="BI54" i="99"/>
  <c r="BF45" i="85"/>
  <c r="AX45" i="85"/>
  <c r="BI44" i="106"/>
  <c r="BA44" i="106"/>
  <c r="AX22" i="104"/>
  <c r="BF22" i="104"/>
  <c r="BA49" i="102"/>
  <c r="BI49" i="102"/>
  <c r="BF53" i="10"/>
  <c r="AX53" i="10"/>
  <c r="BF51" i="8"/>
  <c r="BL51" i="8" s="1"/>
  <c r="AO8" i="8" s="1"/>
  <c r="AX51" i="8"/>
  <c r="BD51" i="8" s="1"/>
  <c r="AJ8" i="8" s="1"/>
  <c r="BI23" i="91"/>
  <c r="BA23" i="91"/>
  <c r="AX40" i="91"/>
  <c r="BF40" i="91"/>
  <c r="BA35" i="99"/>
  <c r="BI35" i="99"/>
  <c r="AZ41" i="98"/>
  <c r="BH41" i="98"/>
  <c r="BH42" i="9"/>
  <c r="AZ42" i="9"/>
  <c r="AY33" i="6"/>
  <c r="BG33" i="6"/>
  <c r="AY23" i="102"/>
  <c r="BG23" i="102"/>
  <c r="BG49" i="98"/>
  <c r="AY49" i="98"/>
  <c r="AX52" i="104"/>
  <c r="BF52" i="104"/>
  <c r="BL52" i="104" s="1"/>
  <c r="AO9" i="104" s="1"/>
  <c r="AX32" i="99"/>
  <c r="BF32" i="99"/>
  <c r="BI22" i="106"/>
  <c r="BA22" i="106"/>
  <c r="BF23" i="96"/>
  <c r="AX23" i="96"/>
  <c r="AX31" i="86"/>
  <c r="BF31" i="86"/>
  <c r="AY23" i="95"/>
  <c r="BG23" i="95"/>
  <c r="BB24" i="107"/>
  <c r="BJ24" i="107"/>
  <c r="AX45" i="5"/>
  <c r="BF45" i="5"/>
  <c r="AY27" i="106"/>
  <c r="BG27" i="106"/>
  <c r="BG41" i="93"/>
  <c r="AY41" i="93"/>
  <c r="AZ22" i="6"/>
  <c r="BH22" i="6"/>
  <c r="BG52" i="89"/>
  <c r="AY52" i="89"/>
  <c r="AY40" i="108"/>
  <c r="BG40" i="108"/>
  <c r="AX41" i="117"/>
  <c r="BD41" i="117" s="1"/>
  <c r="AI7" i="117" s="1"/>
  <c r="BF41" i="117"/>
  <c r="BL41" i="117" s="1"/>
  <c r="AN7" i="117" s="1"/>
  <c r="AZ50" i="5"/>
  <c r="BH50" i="5"/>
  <c r="AX41" i="99"/>
  <c r="BF41" i="99"/>
  <c r="AX41" i="102"/>
  <c r="BF41" i="102"/>
  <c r="BI35" i="101"/>
  <c r="BA35" i="101"/>
  <c r="AZ42" i="105"/>
  <c r="BD42" i="105" s="1"/>
  <c r="AI8" i="105" s="1"/>
  <c r="BH42" i="105"/>
  <c r="BB49" i="106"/>
  <c r="BJ49" i="106"/>
  <c r="AZ24" i="86"/>
  <c r="BH24" i="86"/>
  <c r="BG31" i="101"/>
  <c r="AY31" i="101"/>
  <c r="BG36" i="98"/>
  <c r="AY36" i="98"/>
  <c r="BD36" i="98" s="1"/>
  <c r="AH11" i="98" s="1"/>
  <c r="AX22" i="7"/>
  <c r="BD22" i="7" s="1"/>
  <c r="AG6" i="7" s="1"/>
  <c r="BF22" i="7"/>
  <c r="BL22" i="7" s="1"/>
  <c r="AL6" i="7" s="1"/>
  <c r="BG49" i="101"/>
  <c r="AY49" i="101"/>
  <c r="BF32" i="117"/>
  <c r="AX32" i="117"/>
  <c r="AY32" i="108"/>
  <c r="BG32" i="108"/>
  <c r="AX43" i="85"/>
  <c r="BF43" i="85"/>
  <c r="BG35" i="102"/>
  <c r="AY35" i="102"/>
  <c r="AX25" i="91"/>
  <c r="BF25" i="91"/>
  <c r="BI40" i="106"/>
  <c r="BA40" i="106"/>
  <c r="AX25" i="104"/>
  <c r="BF25" i="104"/>
  <c r="BJ51" i="107"/>
  <c r="BL51" i="107" s="1"/>
  <c r="AO8" i="107" s="1"/>
  <c r="BB51" i="107"/>
  <c r="BD51" i="107" s="1"/>
  <c r="AJ8" i="107" s="1"/>
  <c r="BI25" i="99"/>
  <c r="BA25" i="99"/>
  <c r="BG22" i="89"/>
  <c r="AY22" i="89"/>
  <c r="BA25" i="101"/>
  <c r="BI25" i="101"/>
  <c r="AZ54" i="4"/>
  <c r="BH54" i="4"/>
  <c r="BG52" i="98"/>
  <c r="AY52" i="98"/>
  <c r="BI31" i="102"/>
  <c r="BA31" i="102"/>
  <c r="BF54" i="104"/>
  <c r="AX54" i="104"/>
  <c r="BF33" i="99"/>
  <c r="AX33" i="99"/>
  <c r="AX53" i="93"/>
  <c r="BF53" i="93"/>
  <c r="BI25" i="106"/>
  <c r="BA25" i="106"/>
  <c r="BB42" i="100"/>
  <c r="BJ42" i="100"/>
  <c r="AX51" i="85"/>
  <c r="BF51" i="85"/>
  <c r="AZ41" i="6"/>
  <c r="BH41" i="6"/>
  <c r="BG52" i="93"/>
  <c r="AY52" i="93"/>
  <c r="BH22" i="98"/>
  <c r="BL22" i="98" s="1"/>
  <c r="AL6" i="98" s="1"/>
  <c r="AZ22" i="98"/>
  <c r="BF27" i="8"/>
  <c r="BL27" i="8" s="1"/>
  <c r="AL11" i="8" s="1"/>
  <c r="AX27" i="8"/>
  <c r="BD27" i="8" s="1"/>
  <c r="AG11" i="8" s="1"/>
  <c r="AX49" i="92"/>
  <c r="BF49" i="92"/>
  <c r="BG44" i="93"/>
  <c r="AY44" i="93"/>
  <c r="BA24" i="10"/>
  <c r="BI24" i="10"/>
  <c r="AY53" i="89"/>
  <c r="BG53" i="89"/>
  <c r="AY45" i="108"/>
  <c r="BG45" i="108"/>
  <c r="BG42" i="87"/>
  <c r="AY42" i="87"/>
  <c r="AX44" i="4"/>
  <c r="BF44" i="4"/>
  <c r="AZ52" i="5"/>
  <c r="BH52" i="5"/>
  <c r="BB45" i="104"/>
  <c r="BJ45" i="104"/>
  <c r="AX35" i="106"/>
  <c r="BF35" i="106"/>
  <c r="BI36" i="101"/>
  <c r="BA36" i="101"/>
  <c r="AY32" i="5"/>
  <c r="BG32" i="5"/>
  <c r="AY49" i="96"/>
  <c r="BG49" i="96"/>
  <c r="BG51" i="6"/>
  <c r="AY51" i="6"/>
  <c r="BH27" i="99"/>
  <c r="AZ27" i="99"/>
  <c r="BG49" i="87"/>
  <c r="AY49" i="87"/>
  <c r="BB53" i="106"/>
  <c r="BJ53" i="106"/>
  <c r="AZ25" i="86"/>
  <c r="BH25" i="86"/>
  <c r="BG35" i="101"/>
  <c r="AY35" i="101"/>
  <c r="BH40" i="89"/>
  <c r="AZ40" i="89"/>
  <c r="BH22" i="9"/>
  <c r="AZ22" i="9"/>
  <c r="BG35" i="93"/>
  <c r="AY35" i="93"/>
  <c r="AX23" i="91"/>
  <c r="BF23" i="91"/>
  <c r="BG36" i="89"/>
  <c r="AY36" i="89"/>
  <c r="AZ53" i="6"/>
  <c r="BH53" i="6"/>
  <c r="BJ52" i="107"/>
  <c r="BL52" i="107" s="1"/>
  <c r="AO9" i="107" s="1"/>
  <c r="BB52" i="107"/>
  <c r="BA26" i="99"/>
  <c r="BI26" i="99"/>
  <c r="AX35" i="101"/>
  <c r="BF35" i="101"/>
  <c r="BL35" i="101" s="1"/>
  <c r="AM10" i="101" s="1"/>
  <c r="AX43" i="91"/>
  <c r="BF43" i="91"/>
  <c r="BG53" i="106"/>
  <c r="AY53" i="106"/>
  <c r="BF53" i="91"/>
  <c r="AX53" i="91"/>
  <c r="BH33" i="4"/>
  <c r="AZ33" i="4"/>
  <c r="BB31" i="107"/>
  <c r="BD31" i="107" s="1"/>
  <c r="AH6" i="107" s="1"/>
  <c r="BJ31" i="107"/>
  <c r="BL31" i="107" s="1"/>
  <c r="AM6" i="107" s="1"/>
  <c r="AY25" i="96"/>
  <c r="BG25" i="96"/>
  <c r="BA26" i="101"/>
  <c r="BI26" i="101"/>
  <c r="AY50" i="108"/>
  <c r="BG50" i="108"/>
  <c r="AZ43" i="9"/>
  <c r="BH43" i="9"/>
  <c r="AX31" i="4"/>
  <c r="BF31" i="4"/>
  <c r="BH51" i="9"/>
  <c r="AZ51" i="9"/>
  <c r="AY34" i="6"/>
  <c r="BG34" i="6"/>
  <c r="BL34" i="6" s="1"/>
  <c r="AM9" i="6" s="1"/>
  <c r="BG44" i="117"/>
  <c r="AY44" i="117"/>
  <c r="BJ41" i="106"/>
  <c r="BB41" i="106"/>
  <c r="AX27" i="102"/>
  <c r="BF27" i="102"/>
  <c r="BH53" i="4"/>
  <c r="AZ53" i="4"/>
  <c r="BG51" i="98"/>
  <c r="AY51" i="98"/>
  <c r="BF52" i="94"/>
  <c r="AX52" i="94"/>
  <c r="BI32" i="102"/>
  <c r="BA32" i="102"/>
  <c r="BI51" i="10"/>
  <c r="BA51" i="10"/>
  <c r="AX53" i="104"/>
  <c r="BD53" i="104" s="1"/>
  <c r="AJ10" i="104" s="1"/>
  <c r="BF53" i="104"/>
  <c r="BL53" i="104" s="1"/>
  <c r="AO10" i="104" s="1"/>
  <c r="BH40" i="106"/>
  <c r="AZ40" i="106"/>
  <c r="AX40" i="10"/>
  <c r="BF40" i="10"/>
  <c r="AX35" i="99"/>
  <c r="BF35" i="99"/>
  <c r="AZ54" i="98"/>
  <c r="BH54" i="98"/>
  <c r="AX34" i="94"/>
  <c r="BF34" i="94"/>
  <c r="AX54" i="93"/>
  <c r="BF54" i="93"/>
  <c r="AX26" i="108"/>
  <c r="BF26" i="108"/>
  <c r="BF53" i="100"/>
  <c r="AX53" i="100"/>
  <c r="BF43" i="100"/>
  <c r="AX43" i="100"/>
  <c r="BJ44" i="107"/>
  <c r="BB44" i="107"/>
  <c r="BD44" i="107" s="1"/>
  <c r="AI10" i="107" s="1"/>
  <c r="AY44" i="96"/>
  <c r="BG44" i="96"/>
  <c r="AZ32" i="98"/>
  <c r="BH32" i="98"/>
  <c r="AX27" i="10"/>
  <c r="BF27" i="10"/>
  <c r="BB41" i="100"/>
  <c r="BJ41" i="100"/>
  <c r="BG54" i="95"/>
  <c r="AY54" i="95"/>
  <c r="BF35" i="100"/>
  <c r="AX35" i="100"/>
  <c r="AZ22" i="92"/>
  <c r="BH22" i="92"/>
  <c r="AX25" i="100"/>
  <c r="BF25" i="100"/>
  <c r="BA24" i="98"/>
  <c r="BI24" i="98"/>
  <c r="BI35" i="10"/>
  <c r="BA35" i="10"/>
  <c r="BF41" i="95"/>
  <c r="AX41" i="95"/>
  <c r="BI33" i="87"/>
  <c r="BA33" i="87"/>
  <c r="BJ24" i="104"/>
  <c r="BB24" i="104"/>
  <c r="AZ44" i="92"/>
  <c r="BH44" i="92"/>
  <c r="AX36" i="86"/>
  <c r="BF36" i="86"/>
  <c r="AY25" i="95"/>
  <c r="BG25" i="95"/>
  <c r="AX54" i="5"/>
  <c r="BF54" i="5"/>
  <c r="BJ23" i="107"/>
  <c r="BL23" i="107" s="1"/>
  <c r="AL7" i="107" s="1"/>
  <c r="BB23" i="107"/>
  <c r="BD23" i="107" s="1"/>
  <c r="AG7" i="107" s="1"/>
  <c r="BF51" i="101"/>
  <c r="AX51" i="101"/>
  <c r="BA26" i="4"/>
  <c r="BI26" i="4"/>
  <c r="BG40" i="10"/>
  <c r="AY40" i="10"/>
  <c r="AZ42" i="6"/>
  <c r="BH42" i="6"/>
  <c r="AZ52" i="95"/>
  <c r="BH52" i="95"/>
  <c r="AX44" i="104"/>
  <c r="BF44" i="104"/>
  <c r="BF52" i="117"/>
  <c r="AX52" i="117"/>
  <c r="AX44" i="5"/>
  <c r="BF44" i="5"/>
  <c r="BF26" i="5"/>
  <c r="AX26" i="5"/>
  <c r="BG49" i="5"/>
  <c r="AY49" i="5"/>
  <c r="BG22" i="101"/>
  <c r="AY22" i="101"/>
  <c r="BI44" i="91"/>
  <c r="BA44" i="91"/>
  <c r="BF24" i="92"/>
  <c r="AX24" i="92"/>
  <c r="BH43" i="4"/>
  <c r="AZ43" i="4"/>
  <c r="AZ51" i="86"/>
  <c r="BH51" i="86"/>
  <c r="AX22" i="8"/>
  <c r="BD22" i="8" s="1"/>
  <c r="AG6" i="8" s="1"/>
  <c r="BF22" i="8"/>
  <c r="BL22" i="8" s="1"/>
  <c r="AL6" i="8" s="1"/>
  <c r="BF52" i="92"/>
  <c r="AX52" i="92"/>
  <c r="BF41" i="7"/>
  <c r="BL41" i="7" s="1"/>
  <c r="AN7" i="7" s="1"/>
  <c r="AX41" i="7"/>
  <c r="BD41" i="7" s="1"/>
  <c r="AI7" i="7" s="1"/>
  <c r="BF35" i="93"/>
  <c r="AX35" i="93"/>
  <c r="BG45" i="93"/>
  <c r="AY45" i="93"/>
  <c r="AX32" i="91"/>
  <c r="BF32" i="91"/>
  <c r="AX53" i="86"/>
  <c r="BF53" i="86"/>
  <c r="BA22" i="10"/>
  <c r="BI22" i="10"/>
  <c r="AY35" i="95"/>
  <c r="BG35" i="95"/>
  <c r="BH35" i="6"/>
  <c r="AZ35" i="6"/>
  <c r="AZ23" i="6"/>
  <c r="BH23" i="6"/>
  <c r="AX45" i="108"/>
  <c r="BF45" i="108"/>
  <c r="BL45" i="108" s="1"/>
  <c r="AN11" i="108" s="1"/>
  <c r="BG34" i="10"/>
  <c r="AY34" i="10"/>
  <c r="BH52" i="92"/>
  <c r="AZ52" i="92"/>
  <c r="AX24" i="95"/>
  <c r="BF24" i="95"/>
  <c r="BG42" i="108"/>
  <c r="AY42" i="108"/>
  <c r="AX44" i="117"/>
  <c r="BF44" i="117"/>
  <c r="BH24" i="105"/>
  <c r="BL24" i="105" s="1"/>
  <c r="AL8" i="105" s="1"/>
  <c r="AZ24" i="105"/>
  <c r="AY45" i="87"/>
  <c r="BG45" i="87"/>
  <c r="AX42" i="4"/>
  <c r="BF42" i="4"/>
  <c r="BA54" i="106"/>
  <c r="BI54" i="106"/>
  <c r="BH54" i="105"/>
  <c r="AZ54" i="105"/>
  <c r="BG33" i="117"/>
  <c r="AY33" i="117"/>
  <c r="BF27" i="93"/>
  <c r="AX27" i="93"/>
  <c r="BG27" i="117"/>
  <c r="AY27" i="117"/>
  <c r="AZ54" i="106"/>
  <c r="BH54" i="106"/>
  <c r="BH51" i="5"/>
  <c r="AZ51" i="5"/>
  <c r="BI42" i="98"/>
  <c r="BA42" i="98"/>
  <c r="AX33" i="10"/>
  <c r="BF33" i="10"/>
  <c r="AY44" i="89"/>
  <c r="BG44" i="89"/>
  <c r="AX49" i="102"/>
  <c r="BF49" i="102"/>
  <c r="BB43" i="104"/>
  <c r="BJ43" i="104"/>
  <c r="BH49" i="99"/>
  <c r="AZ49" i="99"/>
  <c r="BF31" i="106"/>
  <c r="AX31" i="106"/>
  <c r="BF44" i="96"/>
  <c r="AX44" i="96"/>
  <c r="AY54" i="102"/>
  <c r="BG54" i="102"/>
  <c r="AZ41" i="99"/>
  <c r="BH41" i="99"/>
  <c r="AZ36" i="106"/>
  <c r="BH36" i="106"/>
  <c r="BF32" i="92"/>
  <c r="AX32" i="92"/>
  <c r="BH22" i="4"/>
  <c r="AZ22" i="4"/>
  <c r="AX34" i="5"/>
  <c r="BF34" i="5"/>
  <c r="BA40" i="90"/>
  <c r="BD40" i="90" s="1"/>
  <c r="AI6" i="90" s="1"/>
  <c r="BI40" i="90"/>
  <c r="AX43" i="102"/>
  <c r="BF43" i="102"/>
  <c r="BH44" i="95"/>
  <c r="AZ44" i="95"/>
  <c r="AX44" i="101"/>
  <c r="BF44" i="101"/>
  <c r="AX27" i="85"/>
  <c r="BF27" i="85"/>
  <c r="BH33" i="95"/>
  <c r="AZ33" i="95"/>
  <c r="BI43" i="10"/>
  <c r="BA43" i="10"/>
  <c r="AX35" i="8"/>
  <c r="BD35" i="8" s="1"/>
  <c r="AH10" i="8" s="1"/>
  <c r="BF35" i="8"/>
  <c r="BL35" i="8" s="1"/>
  <c r="AM10" i="8" s="1"/>
  <c r="BG27" i="5"/>
  <c r="AY27" i="5"/>
  <c r="AZ36" i="86"/>
  <c r="BH36" i="86"/>
  <c r="BG33" i="5"/>
  <c r="AY33" i="5"/>
  <c r="AZ40" i="105"/>
  <c r="BH40" i="105"/>
  <c r="BL40" i="105" s="1"/>
  <c r="AN6" i="105" s="1"/>
  <c r="AZ34" i="9"/>
  <c r="BH34" i="9"/>
  <c r="BG25" i="6"/>
  <c r="AY25" i="6"/>
  <c r="BA51" i="98"/>
  <c r="BI51" i="98"/>
  <c r="BB23" i="106"/>
  <c r="BJ23" i="106"/>
  <c r="BF43" i="8"/>
  <c r="BL43" i="8" s="1"/>
  <c r="AN9" i="8" s="1"/>
  <c r="AX43" i="8"/>
  <c r="BD43" i="8" s="1"/>
  <c r="AI9" i="8" s="1"/>
  <c r="BB35" i="104"/>
  <c r="BJ35" i="104"/>
  <c r="BG52" i="6"/>
  <c r="AY52" i="6"/>
  <c r="BB35" i="100"/>
  <c r="BJ35" i="100"/>
  <c r="BA24" i="90"/>
  <c r="BI24" i="90"/>
  <c r="AZ25" i="99"/>
  <c r="BH25" i="99"/>
  <c r="BH32" i="5"/>
  <c r="AZ32" i="5"/>
  <c r="AY53" i="87"/>
  <c r="BG53" i="87"/>
  <c r="BI32" i="98"/>
  <c r="BA32" i="98"/>
  <c r="BF25" i="106"/>
  <c r="AX25" i="106"/>
  <c r="BB52" i="106"/>
  <c r="BJ52" i="106"/>
  <c r="BA49" i="101"/>
  <c r="BI49" i="101"/>
  <c r="AY45" i="6"/>
  <c r="BG45" i="6"/>
  <c r="BF31" i="104"/>
  <c r="AX31" i="104"/>
  <c r="AY41" i="101"/>
  <c r="BG41" i="101"/>
  <c r="BH35" i="92"/>
  <c r="AZ35" i="92"/>
  <c r="BI54" i="91"/>
  <c r="BA54" i="91"/>
  <c r="AX53" i="7"/>
  <c r="BD53" i="7" s="1"/>
  <c r="AJ10" i="7" s="1"/>
  <c r="BF53" i="7"/>
  <c r="BL53" i="7" s="1"/>
  <c r="AO10" i="7" s="1"/>
  <c r="BH24" i="89"/>
  <c r="AZ24" i="89"/>
  <c r="BG23" i="98"/>
  <c r="AY23" i="98"/>
  <c r="AZ43" i="89"/>
  <c r="BH43" i="89"/>
  <c r="AY34" i="98"/>
  <c r="BG34" i="98"/>
  <c r="AY22" i="10"/>
  <c r="BG22" i="10"/>
  <c r="BI40" i="101"/>
  <c r="BA40" i="101"/>
  <c r="AX26" i="7"/>
  <c r="BD26" i="7" s="1"/>
  <c r="AG10" i="7" s="1"/>
  <c r="BF26" i="7"/>
  <c r="BL26" i="7" s="1"/>
  <c r="AL10" i="7" s="1"/>
  <c r="BG51" i="101"/>
  <c r="AY51" i="101"/>
  <c r="BG54" i="10"/>
  <c r="AY54" i="10"/>
  <c r="BH35" i="89"/>
  <c r="AZ35" i="89"/>
  <c r="BG36" i="108"/>
  <c r="AY36" i="108"/>
  <c r="BI25" i="87"/>
  <c r="BA25" i="87"/>
  <c r="AZ49" i="89"/>
  <c r="BH49" i="89"/>
  <c r="BF50" i="106"/>
  <c r="AX50" i="106"/>
  <c r="BG43" i="95"/>
  <c r="AY43" i="95"/>
  <c r="AZ27" i="9"/>
  <c r="BH27" i="9"/>
  <c r="AX44" i="86"/>
  <c r="BF44" i="86"/>
  <c r="AX42" i="85"/>
  <c r="BF42" i="85"/>
  <c r="BF34" i="7"/>
  <c r="BL34" i="7" s="1"/>
  <c r="AM9" i="7" s="1"/>
  <c r="AX34" i="7"/>
  <c r="BD34" i="7" s="1"/>
  <c r="AH9" i="7" s="1"/>
  <c r="AZ31" i="105"/>
  <c r="BH31" i="105"/>
  <c r="BG35" i="96"/>
  <c r="AY35" i="96"/>
  <c r="AY31" i="102"/>
  <c r="BG31" i="102"/>
  <c r="AY42" i="5"/>
  <c r="BG42" i="5"/>
  <c r="BI35" i="106"/>
  <c r="BA35" i="106"/>
  <c r="BB33" i="106"/>
  <c r="BJ33" i="106"/>
  <c r="BF27" i="91"/>
  <c r="AX27" i="91"/>
  <c r="BI53" i="90"/>
  <c r="BA53" i="90"/>
  <c r="AZ50" i="6"/>
  <c r="BH50" i="6"/>
  <c r="BF26" i="104"/>
  <c r="AX26" i="104"/>
  <c r="AX25" i="101"/>
  <c r="BF25" i="101"/>
  <c r="BA43" i="102"/>
  <c r="BI43" i="102"/>
  <c r="BI51" i="102"/>
  <c r="BA51" i="102"/>
  <c r="AY35" i="106"/>
  <c r="BG35" i="106"/>
  <c r="BA42" i="99"/>
  <c r="BI42" i="99"/>
  <c r="BF50" i="95"/>
  <c r="AX50" i="95"/>
  <c r="BF54" i="10"/>
  <c r="AX54" i="10"/>
  <c r="BB50" i="107"/>
  <c r="BJ50" i="107"/>
  <c r="BL50" i="107" s="1"/>
  <c r="AO7" i="107" s="1"/>
  <c r="AX52" i="8"/>
  <c r="BD52" i="8" s="1"/>
  <c r="AJ9" i="8" s="1"/>
  <c r="BF52" i="8"/>
  <c r="BL52" i="8" s="1"/>
  <c r="AO9" i="8" s="1"/>
  <c r="BA42" i="4"/>
  <c r="BI42" i="4"/>
  <c r="BI22" i="99"/>
  <c r="BA22" i="99"/>
  <c r="BA25" i="91"/>
  <c r="BI25" i="91"/>
  <c r="BF36" i="101"/>
  <c r="BL36" i="101" s="1"/>
  <c r="AM11" i="101" s="1"/>
  <c r="AX36" i="101"/>
  <c r="BG27" i="87"/>
  <c r="AY27" i="87"/>
  <c r="AX32" i="85"/>
  <c r="BF32" i="85"/>
  <c r="AY52" i="117"/>
  <c r="BG52" i="117"/>
  <c r="BA26" i="102"/>
  <c r="BI26" i="102"/>
  <c r="BJ49" i="104"/>
  <c r="BB49" i="104"/>
  <c r="AX23" i="117"/>
  <c r="BF23" i="117"/>
  <c r="AX54" i="99"/>
  <c r="BF54" i="99"/>
  <c r="BL54" i="99" s="1"/>
  <c r="AO11" i="99" s="1"/>
  <c r="BG49" i="106"/>
  <c r="AY49" i="106"/>
  <c r="AX32" i="96"/>
  <c r="BF32" i="96"/>
  <c r="AX27" i="4"/>
  <c r="BF27" i="4"/>
  <c r="BF50" i="91"/>
  <c r="AX50" i="91"/>
  <c r="BG40" i="98"/>
  <c r="AY40" i="98"/>
  <c r="AX27" i="94"/>
  <c r="BF27" i="94"/>
  <c r="BG24" i="108"/>
  <c r="AY24" i="108"/>
  <c r="BD24" i="105"/>
  <c r="AG8" i="105" s="1"/>
  <c r="BD44" i="103"/>
  <c r="AI10" i="103" s="1"/>
  <c r="BD51" i="103"/>
  <c r="AJ8" i="103" s="1"/>
  <c r="BL33" i="103"/>
  <c r="AM8" i="103" s="1"/>
  <c r="BD50" i="107"/>
  <c r="AJ7" i="107" s="1"/>
  <c r="BD42" i="107"/>
  <c r="AI8" i="107" s="1"/>
  <c r="BL52" i="103"/>
  <c r="AO9" i="103" s="1"/>
  <c r="BL34" i="90"/>
  <c r="AM9" i="90" s="1"/>
  <c r="BD40" i="103"/>
  <c r="AI6" i="103" s="1"/>
  <c r="BD22" i="103"/>
  <c r="AG6" i="103" s="1"/>
  <c r="BD41" i="88"/>
  <c r="AI7" i="88" s="1"/>
  <c r="BD34" i="103"/>
  <c r="AH9" i="103" s="1"/>
  <c r="BL32" i="103"/>
  <c r="AM7" i="103" s="1"/>
  <c r="BD31" i="103"/>
  <c r="AH6" i="103" s="1"/>
  <c r="BD52" i="103"/>
  <c r="AJ9" i="103" s="1"/>
  <c r="BL43" i="107"/>
  <c r="AN9" i="107" s="1"/>
  <c r="BL24" i="107"/>
  <c r="AL8" i="107" s="1"/>
  <c r="BL49" i="103"/>
  <c r="AO6" i="103" s="1"/>
  <c r="BD44" i="105"/>
  <c r="AI10" i="105" s="1"/>
  <c r="BL35" i="103"/>
  <c r="AM10" i="103" s="1"/>
  <c r="BL50" i="105"/>
  <c r="AO7" i="105" s="1"/>
  <c r="BF49" i="108"/>
  <c r="AX49" i="108"/>
  <c r="BA24" i="101"/>
  <c r="BI24" i="101"/>
  <c r="BH42" i="98"/>
  <c r="AZ42" i="98"/>
  <c r="AZ49" i="9"/>
  <c r="BH49" i="9"/>
  <c r="BJ45" i="106"/>
  <c r="BB45" i="106"/>
  <c r="BH51" i="4"/>
  <c r="AZ51" i="4"/>
  <c r="AY54" i="98"/>
  <c r="BG54" i="98"/>
  <c r="BF43" i="106"/>
  <c r="AX43" i="106"/>
  <c r="AX45" i="92"/>
  <c r="BF45" i="92"/>
  <c r="AZ40" i="86"/>
  <c r="BH40" i="86"/>
  <c r="BJ40" i="107"/>
  <c r="BB40" i="107"/>
  <c r="BH36" i="98"/>
  <c r="AZ36" i="98"/>
  <c r="BF52" i="4"/>
  <c r="AX52" i="4"/>
  <c r="BI26" i="98"/>
  <c r="BA26" i="98"/>
  <c r="BF42" i="95"/>
  <c r="AX42" i="95"/>
  <c r="BH40" i="92"/>
  <c r="AZ40" i="92"/>
  <c r="BF49" i="117"/>
  <c r="AX49" i="117"/>
  <c r="BF27" i="5"/>
  <c r="AX27" i="5"/>
  <c r="BH35" i="99"/>
  <c r="AZ35" i="99"/>
  <c r="AX49" i="86"/>
  <c r="BD49" i="86" s="1"/>
  <c r="AJ6" i="86" s="1"/>
  <c r="BF49" i="86"/>
  <c r="BL49" i="86" s="1"/>
  <c r="AO6" i="86" s="1"/>
  <c r="BH33" i="6"/>
  <c r="AZ33" i="6"/>
  <c r="BG41" i="102"/>
  <c r="AY41" i="102"/>
  <c r="BH27" i="106"/>
  <c r="AZ27" i="106"/>
  <c r="BG41" i="108"/>
  <c r="AY41" i="108"/>
  <c r="AZ25" i="105"/>
  <c r="BD25" i="105" s="1"/>
  <c r="AG9" i="105" s="1"/>
  <c r="BH25" i="105"/>
  <c r="BL25" i="105" s="1"/>
  <c r="AL9" i="105" s="1"/>
  <c r="BG41" i="87"/>
  <c r="AY41" i="87"/>
  <c r="AY51" i="102"/>
  <c r="BG51" i="102"/>
  <c r="BH40" i="99"/>
  <c r="AZ40" i="99"/>
  <c r="AX40" i="99"/>
  <c r="BF40" i="99"/>
  <c r="BF33" i="92"/>
  <c r="AX33" i="92"/>
  <c r="BH26" i="4"/>
  <c r="AZ26" i="4"/>
  <c r="AX33" i="5"/>
  <c r="BF33" i="5"/>
  <c r="AZ40" i="95"/>
  <c r="BH40" i="95"/>
  <c r="AX42" i="101"/>
  <c r="BF42" i="101"/>
  <c r="BA34" i="101"/>
  <c r="BI34" i="101"/>
  <c r="BH41" i="105"/>
  <c r="BL41" i="105" s="1"/>
  <c r="AN7" i="105" s="1"/>
  <c r="AZ41" i="105"/>
  <c r="BD41" i="105" s="1"/>
  <c r="AI7" i="105" s="1"/>
  <c r="AY24" i="93"/>
  <c r="BG24" i="93"/>
  <c r="BJ22" i="106"/>
  <c r="BB22" i="106"/>
  <c r="BB31" i="104"/>
  <c r="BJ31" i="104"/>
  <c r="BJ31" i="100"/>
  <c r="BB31" i="100"/>
  <c r="BG40" i="6"/>
  <c r="BL40" i="6" s="1"/>
  <c r="AN6" i="6" s="1"/>
  <c r="AY40" i="6"/>
  <c r="BD40" i="6" s="1"/>
  <c r="AI6" i="6" s="1"/>
  <c r="BH22" i="89"/>
  <c r="AZ22" i="89"/>
  <c r="BG52" i="101"/>
  <c r="AY52" i="101"/>
  <c r="AY50" i="10"/>
  <c r="BG50" i="10"/>
  <c r="BH52" i="89"/>
  <c r="AZ52" i="89"/>
  <c r="AX53" i="106"/>
  <c r="BF53" i="106"/>
  <c r="AX22" i="86"/>
  <c r="BF22" i="86"/>
  <c r="BG34" i="96"/>
  <c r="AY34" i="96"/>
  <c r="AY44" i="5"/>
  <c r="BG44" i="5"/>
  <c r="AX26" i="91"/>
  <c r="BF26" i="91"/>
  <c r="BF23" i="101"/>
  <c r="AX23" i="101"/>
  <c r="BA42" i="102"/>
  <c r="BI42" i="102"/>
  <c r="BF52" i="95"/>
  <c r="BL52" i="95" s="1"/>
  <c r="AO9" i="95" s="1"/>
  <c r="AX52" i="95"/>
  <c r="AX32" i="102"/>
  <c r="BD32" i="102" s="1"/>
  <c r="AH7" i="102" s="1"/>
  <c r="BF32" i="102"/>
  <c r="BL32" i="102" s="1"/>
  <c r="AM7" i="102" s="1"/>
  <c r="AY51" i="117"/>
  <c r="BG51" i="117"/>
  <c r="AX52" i="108"/>
  <c r="BF52" i="108"/>
  <c r="AY50" i="98"/>
  <c r="BG50" i="98"/>
  <c r="AX31" i="99"/>
  <c r="BF31" i="99"/>
  <c r="BF43" i="92"/>
  <c r="AX43" i="92"/>
  <c r="BH44" i="86"/>
  <c r="AZ44" i="86"/>
  <c r="BF26" i="10"/>
  <c r="AX26" i="10"/>
  <c r="BF34" i="100"/>
  <c r="AX34" i="100"/>
  <c r="BF49" i="85"/>
  <c r="AX49" i="85"/>
  <c r="AY41" i="10"/>
  <c r="BG41" i="10"/>
  <c r="AX42" i="104"/>
  <c r="BF42" i="104"/>
  <c r="AZ53" i="86"/>
  <c r="BH53" i="86"/>
  <c r="AY23" i="106"/>
  <c r="BG23" i="106"/>
  <c r="AX35" i="108"/>
  <c r="BD35" i="108" s="1"/>
  <c r="AH10" i="108" s="1"/>
  <c r="BF35" i="108"/>
  <c r="BL35" i="108" s="1"/>
  <c r="AM10" i="108" s="1"/>
  <c r="AZ25" i="6"/>
  <c r="BD25" i="6" s="1"/>
  <c r="AG9" i="6" s="1"/>
  <c r="BH25" i="6"/>
  <c r="BL25" i="6" s="1"/>
  <c r="AL9" i="6" s="1"/>
  <c r="BG31" i="10"/>
  <c r="AY31" i="10"/>
  <c r="BF26" i="95"/>
  <c r="AX26" i="95"/>
  <c r="AY50" i="102"/>
  <c r="BG50" i="102"/>
  <c r="AZ45" i="99"/>
  <c r="BH45" i="99"/>
  <c r="AX35" i="5"/>
  <c r="BF35" i="5"/>
  <c r="AX40" i="101"/>
  <c r="BF40" i="101"/>
  <c r="BH35" i="95"/>
  <c r="AZ35" i="95"/>
  <c r="BJ27" i="106"/>
  <c r="BB27" i="106"/>
  <c r="BF41" i="8"/>
  <c r="BL41" i="8" s="1"/>
  <c r="AN7" i="8" s="1"/>
  <c r="AX41" i="8"/>
  <c r="BD41" i="8" s="1"/>
  <c r="AI7" i="8" s="1"/>
  <c r="AZ26" i="95"/>
  <c r="BH26" i="95"/>
  <c r="AZ25" i="89"/>
  <c r="BH25" i="89"/>
  <c r="BG45" i="95"/>
  <c r="AY45" i="95"/>
  <c r="BI34" i="106"/>
  <c r="BA34" i="106"/>
  <c r="AY31" i="93"/>
  <c r="BG31" i="93"/>
  <c r="BJ34" i="106"/>
  <c r="BB34" i="106"/>
  <c r="BI51" i="90"/>
  <c r="BA51" i="90"/>
  <c r="AX22" i="101"/>
  <c r="BF22" i="101"/>
  <c r="BI44" i="4"/>
  <c r="BA44" i="4"/>
  <c r="BG54" i="117"/>
  <c r="AY54" i="117"/>
  <c r="AX24" i="117"/>
  <c r="BF24" i="117"/>
  <c r="AX49" i="99"/>
  <c r="BF49" i="99"/>
  <c r="BF22" i="4"/>
  <c r="AX22" i="4"/>
  <c r="BA31" i="4"/>
  <c r="BI31" i="4"/>
  <c r="BJ32" i="107"/>
  <c r="BB32" i="107"/>
  <c r="BA44" i="87"/>
  <c r="BI44" i="87"/>
  <c r="AY24" i="96"/>
  <c r="BG24" i="96"/>
  <c r="BF44" i="106"/>
  <c r="AX44" i="106"/>
  <c r="BA34" i="102"/>
  <c r="BI34" i="102"/>
  <c r="BF44" i="92"/>
  <c r="AX44" i="92"/>
  <c r="AY41" i="96"/>
  <c r="BG41" i="96"/>
  <c r="AX36" i="100"/>
  <c r="BF36" i="100"/>
  <c r="BH26" i="92"/>
  <c r="AZ26" i="92"/>
  <c r="BI31" i="10"/>
  <c r="BA31" i="10"/>
  <c r="BI36" i="87"/>
  <c r="BA36" i="87"/>
  <c r="AZ45" i="92"/>
  <c r="BH45" i="92"/>
  <c r="BI31" i="90"/>
  <c r="BL31" i="90" s="1"/>
  <c r="AM6" i="90" s="1"/>
  <c r="BA31" i="90"/>
  <c r="BF49" i="5"/>
  <c r="BL49" i="5" s="1"/>
  <c r="AO6" i="5" s="1"/>
  <c r="AX49" i="5"/>
  <c r="BF53" i="101"/>
  <c r="AX53" i="101"/>
  <c r="AX45" i="104"/>
  <c r="BD45" i="104" s="1"/>
  <c r="AI11" i="104" s="1"/>
  <c r="BF45" i="104"/>
  <c r="BL45" i="104" s="1"/>
  <c r="AN11" i="104" s="1"/>
  <c r="AX25" i="5"/>
  <c r="BF25" i="5"/>
  <c r="BI42" i="91"/>
  <c r="BA42" i="91"/>
  <c r="BF53" i="92"/>
  <c r="AX53" i="92"/>
  <c r="BF34" i="108"/>
  <c r="AX34" i="108"/>
  <c r="BF34" i="91"/>
  <c r="AX34" i="91"/>
  <c r="BF26" i="99"/>
  <c r="AX26" i="99"/>
  <c r="BG42" i="102"/>
  <c r="AY42" i="102"/>
  <c r="BI49" i="106"/>
  <c r="BA49" i="106"/>
  <c r="AZ52" i="105"/>
  <c r="BD52" i="105" s="1"/>
  <c r="AJ9" i="105" s="1"/>
  <c r="BH52" i="105"/>
  <c r="BL52" i="105" s="1"/>
  <c r="AO9" i="105" s="1"/>
  <c r="BG22" i="117"/>
  <c r="AY22" i="117"/>
  <c r="BB40" i="104"/>
  <c r="BJ40" i="104"/>
  <c r="AX33" i="106"/>
  <c r="BF33" i="106"/>
  <c r="BA40" i="10"/>
  <c r="BI40" i="10"/>
  <c r="BG31" i="5"/>
  <c r="AY31" i="5"/>
  <c r="BG53" i="96"/>
  <c r="AY53" i="96"/>
  <c r="BG54" i="87"/>
  <c r="AY54" i="87"/>
  <c r="BF27" i="106"/>
  <c r="AX27" i="106"/>
  <c r="AX32" i="104"/>
  <c r="BF32" i="104"/>
  <c r="BA49" i="87"/>
  <c r="BI49" i="87"/>
  <c r="BH36" i="92"/>
  <c r="AZ36" i="92"/>
  <c r="BF49" i="106"/>
  <c r="AX49" i="106"/>
  <c r="BG36" i="93"/>
  <c r="AY36" i="93"/>
  <c r="AY31" i="89"/>
  <c r="BG31" i="89"/>
  <c r="AX40" i="93"/>
  <c r="BF40" i="93"/>
  <c r="BA41" i="4"/>
  <c r="BI41" i="4"/>
  <c r="AY23" i="87"/>
  <c r="BG23" i="87"/>
  <c r="BF45" i="91"/>
  <c r="AX45" i="91"/>
  <c r="BF52" i="99"/>
  <c r="AX52" i="99"/>
  <c r="AX31" i="96"/>
  <c r="BF31" i="96"/>
  <c r="AX49" i="91"/>
  <c r="BF49" i="91"/>
  <c r="BA34" i="4"/>
  <c r="BI34" i="4"/>
  <c r="AY22" i="108"/>
  <c r="BG22" i="108"/>
  <c r="BI41" i="87"/>
  <c r="BA41" i="87"/>
  <c r="BH45" i="9"/>
  <c r="AZ45" i="9"/>
  <c r="BH45" i="106"/>
  <c r="AZ45" i="106"/>
  <c r="AZ49" i="98"/>
  <c r="BH49" i="98"/>
  <c r="BF23" i="108"/>
  <c r="AX23" i="108"/>
  <c r="BF54" i="100"/>
  <c r="AX54" i="100"/>
  <c r="BA34" i="10"/>
  <c r="BI34" i="10"/>
  <c r="BF45" i="95"/>
  <c r="AX45" i="95"/>
  <c r="AY26" i="95"/>
  <c r="BG26" i="95"/>
  <c r="BF50" i="101"/>
  <c r="AX50" i="101"/>
  <c r="BA24" i="4"/>
  <c r="BI24" i="4"/>
  <c r="BF40" i="104"/>
  <c r="BL40" i="104" s="1"/>
  <c r="AN6" i="104" s="1"/>
  <c r="AX40" i="104"/>
  <c r="BD40" i="104" s="1"/>
  <c r="AI6" i="104" s="1"/>
  <c r="AX40" i="5"/>
  <c r="BF40" i="5"/>
  <c r="BA45" i="91"/>
  <c r="BI45" i="91"/>
  <c r="BH27" i="6"/>
  <c r="AZ27" i="6"/>
  <c r="AX45" i="117"/>
  <c r="BD45" i="117" s="1"/>
  <c r="AI11" i="117" s="1"/>
  <c r="BF45" i="117"/>
  <c r="BL45" i="117" s="1"/>
  <c r="AN11" i="117" s="1"/>
  <c r="AX22" i="93"/>
  <c r="BF22" i="93"/>
  <c r="BI44" i="98"/>
  <c r="BA44" i="98"/>
  <c r="AX34" i="10"/>
  <c r="BF34" i="10"/>
  <c r="BG27" i="93"/>
  <c r="AY27" i="93"/>
  <c r="AY42" i="106"/>
  <c r="BG42" i="106"/>
  <c r="BH24" i="95"/>
  <c r="AZ24" i="95"/>
  <c r="AX22" i="106"/>
  <c r="BF22" i="106"/>
  <c r="BI51" i="87"/>
  <c r="BA51" i="87"/>
  <c r="AZ33" i="92"/>
  <c r="BH33" i="92"/>
  <c r="AY32" i="98"/>
  <c r="BG32" i="98"/>
  <c r="AX23" i="7"/>
  <c r="BD23" i="7" s="1"/>
  <c r="AG7" i="7" s="1"/>
  <c r="BF23" i="7"/>
  <c r="BL23" i="7" s="1"/>
  <c r="AL7" i="7" s="1"/>
  <c r="BG52" i="10"/>
  <c r="AY52" i="10"/>
  <c r="BG31" i="108"/>
  <c r="AY31" i="108"/>
  <c r="AZ22" i="5"/>
  <c r="BH22" i="5"/>
  <c r="BI54" i="90"/>
  <c r="BA54" i="90"/>
  <c r="BF27" i="104"/>
  <c r="AX27" i="104"/>
  <c r="AX27" i="101"/>
  <c r="BF27" i="101"/>
  <c r="BA50" i="102"/>
  <c r="BI50" i="102"/>
  <c r="BG23" i="89"/>
  <c r="AY23" i="89"/>
  <c r="AX51" i="108"/>
  <c r="BD51" i="108" s="1"/>
  <c r="AJ8" i="108" s="1"/>
  <c r="BF51" i="108"/>
  <c r="AY25" i="89"/>
  <c r="BG25" i="89"/>
  <c r="AX50" i="108"/>
  <c r="BF50" i="108"/>
  <c r="BG26" i="96"/>
  <c r="AY26" i="96"/>
  <c r="BA36" i="99"/>
  <c r="BI36" i="99"/>
  <c r="BH43" i="98"/>
  <c r="AZ43" i="98"/>
  <c r="BH41" i="9"/>
  <c r="AZ41" i="9"/>
  <c r="BF34" i="4"/>
  <c r="AX34" i="4"/>
  <c r="BH53" i="9"/>
  <c r="AZ53" i="9"/>
  <c r="BA34" i="91"/>
  <c r="BI34" i="91"/>
  <c r="AY25" i="102"/>
  <c r="BG25" i="102"/>
  <c r="BB42" i="106"/>
  <c r="BJ42" i="106"/>
  <c r="AX36" i="95"/>
  <c r="BF36" i="95"/>
  <c r="BB53" i="100"/>
  <c r="BJ53" i="100"/>
  <c r="BF23" i="102"/>
  <c r="AX23" i="102"/>
  <c r="BH50" i="4"/>
  <c r="AZ50" i="4"/>
  <c r="AX45" i="106"/>
  <c r="BF45" i="106"/>
  <c r="BI33" i="102"/>
  <c r="BA33" i="102"/>
  <c r="BI50" i="10"/>
  <c r="BA50" i="10"/>
  <c r="BF50" i="104"/>
  <c r="AX50" i="104"/>
  <c r="AZ44" i="106"/>
  <c r="BH44" i="106"/>
  <c r="BF45" i="10"/>
  <c r="AX45" i="10"/>
  <c r="BF34" i="99"/>
  <c r="AX34" i="99"/>
  <c r="AZ50" i="98"/>
  <c r="BH50" i="98"/>
  <c r="AX32" i="94"/>
  <c r="BF32" i="94"/>
  <c r="BF52" i="93"/>
  <c r="AX52" i="93"/>
  <c r="AX41" i="92"/>
  <c r="BF41" i="92"/>
  <c r="AX24" i="108"/>
  <c r="BD24" i="108" s="1"/>
  <c r="AG8" i="108" s="1"/>
  <c r="BF24" i="108"/>
  <c r="BL24" i="108" s="1"/>
  <c r="AL8" i="108" s="1"/>
  <c r="BG33" i="87"/>
  <c r="AY33" i="87"/>
  <c r="AZ41" i="86"/>
  <c r="BH41" i="86"/>
  <c r="BF51" i="100"/>
  <c r="AX51" i="100"/>
  <c r="AX42" i="100"/>
  <c r="BD42" i="100" s="1"/>
  <c r="AI8" i="100" s="1"/>
  <c r="BF42" i="100"/>
  <c r="BL42" i="100" s="1"/>
  <c r="AN8" i="100" s="1"/>
  <c r="BB45" i="107"/>
  <c r="BD45" i="107" s="1"/>
  <c r="AI11" i="107" s="1"/>
  <c r="BJ45" i="107"/>
  <c r="BL45" i="107" s="1"/>
  <c r="AN11" i="107" s="1"/>
  <c r="BG45" i="96"/>
  <c r="AY45" i="96"/>
  <c r="BH34" i="98"/>
  <c r="BL34" i="98" s="1"/>
  <c r="AM9" i="98" s="1"/>
  <c r="AZ34" i="98"/>
  <c r="BD34" i="98" s="1"/>
  <c r="AH9" i="98" s="1"/>
  <c r="AX24" i="10"/>
  <c r="BF24" i="10"/>
  <c r="BB43" i="100"/>
  <c r="BJ43" i="100"/>
  <c r="BG50" i="95"/>
  <c r="AY50" i="95"/>
  <c r="AX32" i="100"/>
  <c r="BF32" i="100"/>
  <c r="BH25" i="92"/>
  <c r="AZ25" i="92"/>
  <c r="AX22" i="100"/>
  <c r="BD22" i="100" s="1"/>
  <c r="AG6" i="100" s="1"/>
  <c r="BF22" i="100"/>
  <c r="BL22" i="100" s="1"/>
  <c r="AL6" i="100" s="1"/>
  <c r="BI25" i="98"/>
  <c r="BA25" i="98"/>
  <c r="BA36" i="10"/>
  <c r="BI36" i="10"/>
  <c r="BF44" i="95"/>
  <c r="AX44" i="95"/>
  <c r="BA35" i="87"/>
  <c r="BI35" i="87"/>
  <c r="BB26" i="104"/>
  <c r="BJ26" i="104"/>
  <c r="AZ42" i="92"/>
  <c r="BH42" i="92"/>
  <c r="AX33" i="86"/>
  <c r="BF33" i="86"/>
  <c r="AY27" i="95"/>
  <c r="BG27" i="95"/>
  <c r="AX50" i="5"/>
  <c r="BF50" i="5"/>
  <c r="BB22" i="107"/>
  <c r="BJ22" i="107"/>
  <c r="BL22" i="107" s="1"/>
  <c r="AL6" i="107" s="1"/>
  <c r="AX54" i="101"/>
  <c r="BF54" i="101"/>
  <c r="BA25" i="4"/>
  <c r="BI25" i="4"/>
  <c r="BG44" i="10"/>
  <c r="AY44" i="10"/>
  <c r="AZ45" i="6"/>
  <c r="BH45" i="6"/>
  <c r="AZ49" i="95"/>
  <c r="BH49" i="95"/>
  <c r="AX41" i="104"/>
  <c r="BF41" i="104"/>
  <c r="BF54" i="117"/>
  <c r="AX54" i="117"/>
  <c r="BF43" i="5"/>
  <c r="AX43" i="5"/>
  <c r="BF24" i="5"/>
  <c r="AX24" i="5"/>
  <c r="AY51" i="5"/>
  <c r="BG51" i="5"/>
  <c r="BG24" i="101"/>
  <c r="AY24" i="101"/>
  <c r="BI41" i="91"/>
  <c r="BA41" i="91"/>
  <c r="AX27" i="92"/>
  <c r="BF27" i="92"/>
  <c r="AZ45" i="4"/>
  <c r="BH45" i="4"/>
  <c r="AZ52" i="86"/>
  <c r="BH52" i="86"/>
  <c r="AX24" i="8"/>
  <c r="BD24" i="8" s="1"/>
  <c r="AG8" i="8" s="1"/>
  <c r="BF24" i="8"/>
  <c r="BL24" i="8" s="1"/>
  <c r="AL8" i="8" s="1"/>
  <c r="AX51" i="92"/>
  <c r="BF51" i="92"/>
  <c r="AX44" i="7"/>
  <c r="BD44" i="7" s="1"/>
  <c r="AI10" i="7" s="1"/>
  <c r="BF44" i="7"/>
  <c r="BL44" i="7" s="1"/>
  <c r="AN10" i="7" s="1"/>
  <c r="AX32" i="93"/>
  <c r="BF32" i="93"/>
  <c r="AY40" i="93"/>
  <c r="BG40" i="93"/>
  <c r="BF33" i="91"/>
  <c r="AX33" i="91"/>
  <c r="BF51" i="86"/>
  <c r="BL51" i="86" s="1"/>
  <c r="AO8" i="86" s="1"/>
  <c r="AX51" i="86"/>
  <c r="BI26" i="10"/>
  <c r="BA26" i="10"/>
  <c r="AY32" i="95"/>
  <c r="BG32" i="95"/>
  <c r="AZ31" i="6"/>
  <c r="BH31" i="6"/>
  <c r="AZ24" i="6"/>
  <c r="BD24" i="6" s="1"/>
  <c r="AG8" i="6" s="1"/>
  <c r="BH24" i="6"/>
  <c r="BL24" i="6" s="1"/>
  <c r="AL8" i="6" s="1"/>
  <c r="AX42" i="108"/>
  <c r="BF42" i="108"/>
  <c r="AY32" i="10"/>
  <c r="BG32" i="10"/>
  <c r="BH50" i="92"/>
  <c r="AZ50" i="92"/>
  <c r="AX25" i="95"/>
  <c r="BF25" i="95"/>
  <c r="BG44" i="108"/>
  <c r="AY44" i="108"/>
  <c r="AX43" i="117"/>
  <c r="BF43" i="117"/>
  <c r="BH26" i="105"/>
  <c r="AZ26" i="105"/>
  <c r="BG44" i="87"/>
  <c r="AY44" i="87"/>
  <c r="BF41" i="4"/>
  <c r="BL41" i="4" s="1"/>
  <c r="AN7" i="4" s="1"/>
  <c r="AX41" i="4"/>
  <c r="BA50" i="106"/>
  <c r="BI50" i="106"/>
  <c r="BH53" i="105"/>
  <c r="AZ53" i="105"/>
  <c r="BD53" i="105" s="1"/>
  <c r="AJ10" i="105" s="1"/>
  <c r="AY36" i="117"/>
  <c r="BG36" i="117"/>
  <c r="AX24" i="93"/>
  <c r="BF24" i="93"/>
  <c r="AY24" i="117"/>
  <c r="BG24" i="117"/>
  <c r="AZ53" i="106"/>
  <c r="BH53" i="106"/>
  <c r="BH53" i="5"/>
  <c r="AZ53" i="5"/>
  <c r="BI41" i="98"/>
  <c r="BA41" i="98"/>
  <c r="BF36" i="10"/>
  <c r="AX36" i="10"/>
  <c r="BG42" i="89"/>
  <c r="AY42" i="89"/>
  <c r="BF50" i="102"/>
  <c r="BL50" i="102" s="1"/>
  <c r="AO7" i="102" s="1"/>
  <c r="AX50" i="102"/>
  <c r="BJ44" i="104"/>
  <c r="BB44" i="104"/>
  <c r="BH51" i="99"/>
  <c r="AZ51" i="99"/>
  <c r="BF36" i="106"/>
  <c r="AX36" i="106"/>
  <c r="BF40" i="96"/>
  <c r="AX40" i="96"/>
  <c r="BG49" i="102"/>
  <c r="AY49" i="102"/>
  <c r="BH42" i="99"/>
  <c r="AZ42" i="99"/>
  <c r="BH34" i="106"/>
  <c r="AZ34" i="106"/>
  <c r="BF31" i="92"/>
  <c r="AX31" i="92"/>
  <c r="BH25" i="4"/>
  <c r="AZ25" i="4"/>
  <c r="AX32" i="5"/>
  <c r="BF32" i="5"/>
  <c r="BI42" i="90"/>
  <c r="BA42" i="90"/>
  <c r="BD42" i="90" s="1"/>
  <c r="AI8" i="90" s="1"/>
  <c r="BF42" i="102"/>
  <c r="BL42" i="102" s="1"/>
  <c r="AN8" i="102" s="1"/>
  <c r="AX42" i="102"/>
  <c r="AZ42" i="95"/>
  <c r="BH42" i="95"/>
  <c r="AX43" i="101"/>
  <c r="BF43" i="101"/>
  <c r="BF26" i="85"/>
  <c r="AX26" i="85"/>
  <c r="BH34" i="95"/>
  <c r="AZ34" i="95"/>
  <c r="BI41" i="10"/>
  <c r="BA41" i="10"/>
  <c r="AX33" i="8"/>
  <c r="BD33" i="8" s="1"/>
  <c r="AH8" i="8" s="1"/>
  <c r="BF33" i="8"/>
  <c r="BL33" i="8" s="1"/>
  <c r="AM8" i="8" s="1"/>
  <c r="AY26" i="5"/>
  <c r="BG26" i="5"/>
  <c r="AZ31" i="86"/>
  <c r="BH31" i="86"/>
  <c r="AY34" i="5"/>
  <c r="BG34" i="5"/>
  <c r="AZ43" i="105"/>
  <c r="BH43" i="105"/>
  <c r="BH35" i="9"/>
  <c r="AZ35" i="9"/>
  <c r="BG27" i="6"/>
  <c r="BL27" i="6" s="1"/>
  <c r="AL11" i="6" s="1"/>
  <c r="AY27" i="6"/>
  <c r="BD27" i="6" s="1"/>
  <c r="AG11" i="6" s="1"/>
  <c r="BI53" i="98"/>
  <c r="BA53" i="98"/>
  <c r="BJ25" i="106"/>
  <c r="BB25" i="106"/>
  <c r="BF42" i="8"/>
  <c r="BL42" i="8" s="1"/>
  <c r="AN8" i="8" s="1"/>
  <c r="AX42" i="8"/>
  <c r="BD42" i="8" s="1"/>
  <c r="AI8" i="8" s="1"/>
  <c r="BJ36" i="104"/>
  <c r="BB36" i="104"/>
  <c r="BG54" i="6"/>
  <c r="AY54" i="6"/>
  <c r="BJ33" i="100"/>
  <c r="BB33" i="100"/>
  <c r="BI22" i="90"/>
  <c r="BL22" i="90" s="1"/>
  <c r="AL6" i="90" s="1"/>
  <c r="BA22" i="90"/>
  <c r="AZ23" i="99"/>
  <c r="BH23" i="99"/>
  <c r="BH31" i="5"/>
  <c r="AZ31" i="5"/>
  <c r="BG51" i="87"/>
  <c r="AY51" i="87"/>
  <c r="BA31" i="98"/>
  <c r="BI31" i="98"/>
  <c r="AX26" i="106"/>
  <c r="BF26" i="106"/>
  <c r="BJ51" i="106"/>
  <c r="BB51" i="106"/>
  <c r="BI54" i="101"/>
  <c r="BA54" i="101"/>
  <c r="AY44" i="6"/>
  <c r="BG44" i="6"/>
  <c r="AX36" i="104"/>
  <c r="BF36" i="104"/>
  <c r="AY40" i="101"/>
  <c r="BG40" i="101"/>
  <c r="AZ31" i="92"/>
  <c r="BH31" i="92"/>
  <c r="BA49" i="91"/>
  <c r="BI49" i="91"/>
  <c r="BF49" i="7"/>
  <c r="BL49" i="7" s="1"/>
  <c r="AO6" i="7" s="1"/>
  <c r="AX49" i="7"/>
  <c r="BD49" i="7" s="1"/>
  <c r="AJ6" i="7" s="1"/>
  <c r="BH23" i="89"/>
  <c r="AZ23" i="89"/>
  <c r="AY25" i="98"/>
  <c r="BG25" i="98"/>
  <c r="AZ45" i="89"/>
  <c r="BH45" i="89"/>
  <c r="AY31" i="98"/>
  <c r="BG31" i="98"/>
  <c r="BG23" i="10"/>
  <c r="AY23" i="10"/>
  <c r="BI42" i="101"/>
  <c r="BA42" i="101"/>
  <c r="BF25" i="7"/>
  <c r="BL25" i="7" s="1"/>
  <c r="AL9" i="7" s="1"/>
  <c r="AX25" i="7"/>
  <c r="BD25" i="7" s="1"/>
  <c r="AG9" i="7" s="1"/>
  <c r="AY53" i="101"/>
  <c r="BG53" i="101"/>
  <c r="BG53" i="10"/>
  <c r="AY53" i="10"/>
  <c r="BH33" i="89"/>
  <c r="AZ33" i="89"/>
  <c r="AY34" i="108"/>
  <c r="BG34" i="108"/>
  <c r="BI22" i="87"/>
  <c r="BA22" i="87"/>
  <c r="BH54" i="89"/>
  <c r="AZ54" i="89"/>
  <c r="BF51" i="106"/>
  <c r="AX51" i="106"/>
  <c r="AY40" i="95"/>
  <c r="BG40" i="95"/>
  <c r="AZ23" i="9"/>
  <c r="BH23" i="9"/>
  <c r="AX43" i="86"/>
  <c r="BF43" i="86"/>
  <c r="AX41" i="85"/>
  <c r="BF41" i="85"/>
  <c r="BF36" i="7"/>
  <c r="BL36" i="7" s="1"/>
  <c r="AM11" i="7" s="1"/>
  <c r="AX36" i="7"/>
  <c r="BD36" i="7" s="1"/>
  <c r="AH11" i="7" s="1"/>
  <c r="AZ36" i="105"/>
  <c r="BD36" i="105" s="1"/>
  <c r="AH11" i="105" s="1"/>
  <c r="BH36" i="105"/>
  <c r="BL36" i="105" s="1"/>
  <c r="AM11" i="105" s="1"/>
  <c r="AY31" i="96"/>
  <c r="BG31" i="96"/>
  <c r="AY36" i="102"/>
  <c r="BG36" i="102"/>
  <c r="BG41" i="5"/>
  <c r="AY41" i="5"/>
  <c r="BA36" i="106"/>
  <c r="BI36" i="106"/>
  <c r="BJ32" i="106"/>
  <c r="BB32" i="106"/>
  <c r="BF22" i="91"/>
  <c r="AX22" i="91"/>
  <c r="BD22" i="91" s="1"/>
  <c r="AG6" i="91" s="1"/>
  <c r="BI50" i="90"/>
  <c r="BL50" i="90" s="1"/>
  <c r="AO7" i="90" s="1"/>
  <c r="BA50" i="90"/>
  <c r="AZ49" i="6"/>
  <c r="BH49" i="6"/>
  <c r="AX24" i="104"/>
  <c r="BF24" i="104"/>
  <c r="AX24" i="101"/>
  <c r="BF24" i="101"/>
  <c r="BA44" i="102"/>
  <c r="BI44" i="102"/>
  <c r="BI54" i="102"/>
  <c r="BA54" i="102"/>
  <c r="BG34" i="106"/>
  <c r="AY34" i="106"/>
  <c r="BI40" i="99"/>
  <c r="BA40" i="99"/>
  <c r="AX53" i="95"/>
  <c r="BF53" i="95"/>
  <c r="AX50" i="10"/>
  <c r="BD50" i="10" s="1"/>
  <c r="AJ7" i="10" s="1"/>
  <c r="BF50" i="10"/>
  <c r="BL50" i="10" s="1"/>
  <c r="AO7" i="10" s="1"/>
  <c r="BB49" i="107"/>
  <c r="BD49" i="107" s="1"/>
  <c r="AJ6" i="107" s="1"/>
  <c r="BJ49" i="107"/>
  <c r="BF49" i="8"/>
  <c r="BL49" i="8" s="1"/>
  <c r="AO6" i="8" s="1"/>
  <c r="AX49" i="8"/>
  <c r="BD49" i="8" s="1"/>
  <c r="AJ6" i="8" s="1"/>
  <c r="BI43" i="4"/>
  <c r="BA43" i="4"/>
  <c r="BA23" i="99"/>
  <c r="BI23" i="99"/>
  <c r="BI26" i="91"/>
  <c r="BA26" i="91"/>
  <c r="AX31" i="101"/>
  <c r="BF31" i="101"/>
  <c r="BG24" i="87"/>
  <c r="AY24" i="87"/>
  <c r="AX34" i="85"/>
  <c r="BF34" i="85"/>
  <c r="AY53" i="117"/>
  <c r="BG53" i="117"/>
  <c r="BI22" i="102"/>
  <c r="BA22" i="102"/>
  <c r="BB51" i="104"/>
  <c r="BJ51" i="104"/>
  <c r="BF26" i="117"/>
  <c r="AX26" i="117"/>
  <c r="AX53" i="99"/>
  <c r="BF53" i="99"/>
  <c r="BG52" i="106"/>
  <c r="AY52" i="106"/>
  <c r="AX33" i="96"/>
  <c r="BF33" i="96"/>
  <c r="AX26" i="4"/>
  <c r="BD26" i="4" s="1"/>
  <c r="AG10" i="4" s="1"/>
  <c r="BF26" i="4"/>
  <c r="BL26" i="4" s="1"/>
  <c r="AL10" i="4" s="1"/>
  <c r="BF54" i="91"/>
  <c r="AX54" i="91"/>
  <c r="BG43" i="98"/>
  <c r="AY43" i="98"/>
  <c r="AX24" i="94"/>
  <c r="BF24" i="94"/>
  <c r="BG23" i="108"/>
  <c r="AY23" i="108"/>
  <c r="BL24" i="90"/>
  <c r="AL8" i="90" s="1"/>
  <c r="BL52" i="90"/>
  <c r="AO9" i="90" s="1"/>
  <c r="BD33" i="103"/>
  <c r="AH8" i="103" s="1"/>
  <c r="BD54" i="107"/>
  <c r="AJ11" i="107" s="1"/>
  <c r="BL36" i="90"/>
  <c r="AM11" i="90" s="1"/>
  <c r="BL49" i="107"/>
  <c r="AO6" i="107" s="1"/>
  <c r="BD22" i="90"/>
  <c r="AG6" i="90" s="1"/>
  <c r="BD54" i="98"/>
  <c r="AJ11" i="98" s="1"/>
  <c r="BL40" i="103"/>
  <c r="AN6" i="103" s="1"/>
  <c r="BL40" i="107"/>
  <c r="AN6" i="107" s="1"/>
  <c r="BD25" i="103"/>
  <c r="AG9" i="103" s="1"/>
  <c r="BL41" i="88"/>
  <c r="AN7" i="88" s="1"/>
  <c r="BL34" i="103"/>
  <c r="AM9" i="103" s="1"/>
  <c r="BD24" i="107"/>
  <c r="AG8" i="107" s="1"/>
  <c r="BL45" i="6"/>
  <c r="AN11" i="6" s="1"/>
  <c r="BD50" i="90"/>
  <c r="AJ7" i="90" s="1"/>
  <c r="BD22" i="98"/>
  <c r="AG6" i="98" s="1"/>
  <c r="BD40" i="107"/>
  <c r="AI6" i="107" s="1"/>
  <c r="BL27" i="103"/>
  <c r="AL11" i="103" s="1"/>
  <c r="BL25" i="103"/>
  <c r="AL9" i="103" s="1"/>
  <c r="BD32" i="103"/>
  <c r="AH7" i="103" s="1"/>
  <c r="BD32" i="107"/>
  <c r="AH7" i="107" s="1"/>
  <c r="BD35" i="103"/>
  <c r="AH10" i="103" s="1"/>
  <c r="BD22" i="107"/>
  <c r="AG6" i="107" s="1"/>
  <c r="BD50" i="105"/>
  <c r="AJ7" i="105" s="1"/>
  <c r="BL40" i="90"/>
  <c r="AN6" i="90" s="1"/>
  <c r="AX35" i="102"/>
  <c r="BF35" i="102"/>
  <c r="BI45" i="4"/>
  <c r="BA45" i="4"/>
  <c r="BG25" i="87"/>
  <c r="AY25" i="87"/>
  <c r="AX50" i="99"/>
  <c r="BF50" i="99"/>
  <c r="AX35" i="96"/>
  <c r="BF35" i="96"/>
  <c r="BL35" i="96" s="1"/>
  <c r="AM10" i="96" s="1"/>
  <c r="BA33" i="4"/>
  <c r="BI33" i="4"/>
  <c r="AY41" i="98"/>
  <c r="BD41" i="98" s="1"/>
  <c r="AI7" i="98" s="1"/>
  <c r="BG41" i="98"/>
  <c r="BL41" i="98" s="1"/>
  <c r="AN7" i="98" s="1"/>
  <c r="BG26" i="108"/>
  <c r="AY26" i="108"/>
  <c r="AY26" i="89"/>
  <c r="BG26" i="89"/>
  <c r="BI43" i="87"/>
  <c r="BA43" i="87"/>
  <c r="AX53" i="108"/>
  <c r="BF53" i="108"/>
  <c r="BB25" i="100"/>
  <c r="BJ25" i="100"/>
  <c r="AY22" i="96"/>
  <c r="BG22" i="96"/>
  <c r="BI31" i="99"/>
  <c r="BA31" i="99"/>
  <c r="BH45" i="98"/>
  <c r="AZ45" i="98"/>
  <c r="AZ40" i="9"/>
  <c r="BH40" i="9"/>
  <c r="BF35" i="4"/>
  <c r="AX35" i="4"/>
  <c r="BH52" i="9"/>
  <c r="AZ52" i="9"/>
  <c r="BI35" i="91"/>
  <c r="BA35" i="91"/>
  <c r="AY24" i="102"/>
  <c r="BG24" i="102"/>
  <c r="BB43" i="106"/>
  <c r="BJ43" i="106"/>
  <c r="BF32" i="95"/>
  <c r="BL32" i="95" s="1"/>
  <c r="AM7" i="95" s="1"/>
  <c r="AX32" i="95"/>
  <c r="BD32" i="95" s="1"/>
  <c r="AH7" i="95" s="1"/>
  <c r="BJ49" i="100"/>
  <c r="BB49" i="100"/>
  <c r="AX24" i="102"/>
  <c r="BF24" i="102"/>
  <c r="BH49" i="4"/>
  <c r="AZ49" i="4"/>
  <c r="BF40" i="106"/>
  <c r="AX40" i="106"/>
  <c r="BA35" i="102"/>
  <c r="BI35" i="102"/>
  <c r="BA54" i="10"/>
  <c r="BI54" i="10"/>
  <c r="AX51" i="104"/>
  <c r="BD51" i="104" s="1"/>
  <c r="AJ8" i="104" s="1"/>
  <c r="BF51" i="104"/>
  <c r="BL51" i="104" s="1"/>
  <c r="AO8" i="104" s="1"/>
  <c r="AZ42" i="106"/>
  <c r="BH42" i="106"/>
  <c r="BF42" i="10"/>
  <c r="AX42" i="10"/>
  <c r="AX36" i="99"/>
  <c r="BF36" i="99"/>
  <c r="BH53" i="98"/>
  <c r="AZ53" i="98"/>
  <c r="AX36" i="94"/>
  <c r="BF36" i="94"/>
  <c r="AX51" i="93"/>
  <c r="BF51" i="93"/>
  <c r="BF40" i="92"/>
  <c r="AX40" i="92"/>
  <c r="BF22" i="108"/>
  <c r="AX22" i="108"/>
  <c r="BG35" i="87"/>
  <c r="AY35" i="87"/>
  <c r="BH45" i="86"/>
  <c r="AZ45" i="86"/>
  <c r="BF50" i="100"/>
  <c r="AX50" i="100"/>
  <c r="BD50" i="100" s="1"/>
  <c r="AJ7" i="100" s="1"/>
  <c r="AX45" i="100"/>
  <c r="BF45" i="100"/>
  <c r="BA26" i="106"/>
  <c r="BI26" i="106"/>
  <c r="BH35" i="98"/>
  <c r="AZ35" i="98"/>
  <c r="AX27" i="96"/>
  <c r="BF27" i="96"/>
  <c r="AX25" i="10"/>
  <c r="BF25" i="10"/>
  <c r="AX54" i="4"/>
  <c r="BF54" i="4"/>
  <c r="BB45" i="100"/>
  <c r="BJ45" i="100"/>
  <c r="BH24" i="92"/>
  <c r="AZ24" i="92"/>
  <c r="AX23" i="100"/>
  <c r="BF23" i="100"/>
  <c r="BL23" i="100" s="1"/>
  <c r="AL7" i="100" s="1"/>
  <c r="BA23" i="98"/>
  <c r="BI23" i="98"/>
  <c r="BA33" i="10"/>
  <c r="BI33" i="10"/>
  <c r="BA31" i="87"/>
  <c r="BI31" i="87"/>
  <c r="BB25" i="104"/>
  <c r="BJ25" i="104"/>
  <c r="BA33" i="90"/>
  <c r="BI33" i="90"/>
  <c r="BL33" i="90" s="1"/>
  <c r="AM8" i="90" s="1"/>
  <c r="BF53" i="5"/>
  <c r="AX53" i="5"/>
  <c r="AX54" i="85"/>
  <c r="BF54" i="85"/>
  <c r="BJ25" i="107"/>
  <c r="BB25" i="107"/>
  <c r="BD25" i="107" s="1"/>
  <c r="AG9" i="107" s="1"/>
  <c r="AX49" i="101"/>
  <c r="BF49" i="101"/>
  <c r="BA22" i="4"/>
  <c r="BI22" i="4"/>
  <c r="BG45" i="10"/>
  <c r="AY45" i="10"/>
  <c r="AX51" i="96"/>
  <c r="BF51" i="96"/>
  <c r="AZ54" i="95"/>
  <c r="BH54" i="95"/>
  <c r="BI49" i="4"/>
  <c r="BA49" i="4"/>
  <c r="BG53" i="93"/>
  <c r="AY53" i="93"/>
  <c r="BF50" i="117"/>
  <c r="AX50" i="117"/>
  <c r="AX42" i="5"/>
  <c r="BF42" i="5"/>
  <c r="AY54" i="5"/>
  <c r="BG54" i="5"/>
  <c r="AZ31" i="99"/>
  <c r="BH31" i="99"/>
  <c r="AY25" i="101"/>
  <c r="BG25" i="101"/>
  <c r="BA43" i="91"/>
  <c r="BI43" i="91"/>
  <c r="BF23" i="92"/>
  <c r="AX23" i="92"/>
  <c r="BD23" i="92" s="1"/>
  <c r="AG7" i="92" s="1"/>
  <c r="AZ23" i="98"/>
  <c r="BH23" i="98"/>
  <c r="AZ44" i="4"/>
  <c r="BH44" i="4"/>
  <c r="AZ50" i="86"/>
  <c r="BH50" i="86"/>
  <c r="AY26" i="106"/>
  <c r="BG26" i="106"/>
  <c r="AX50" i="92"/>
  <c r="BD50" i="92" s="1"/>
  <c r="AJ7" i="92" s="1"/>
  <c r="BF50" i="92"/>
  <c r="BL50" i="92" s="1"/>
  <c r="AO7" i="92" s="1"/>
  <c r="AX36" i="108"/>
  <c r="BD36" i="108" s="1"/>
  <c r="AH11" i="108" s="1"/>
  <c r="BF36" i="108"/>
  <c r="BL36" i="108" s="1"/>
  <c r="AM11" i="108" s="1"/>
  <c r="AX45" i="7"/>
  <c r="BD45" i="7" s="1"/>
  <c r="AI11" i="7" s="1"/>
  <c r="BF45" i="7"/>
  <c r="BL45" i="7" s="1"/>
  <c r="AN11" i="7" s="1"/>
  <c r="AX36" i="93"/>
  <c r="BF36" i="93"/>
  <c r="BF52" i="86"/>
  <c r="AX52" i="86"/>
  <c r="BA23" i="10"/>
  <c r="BI23" i="10"/>
  <c r="BG33" i="95"/>
  <c r="AY33" i="95"/>
  <c r="AX25" i="99"/>
  <c r="BF25" i="99"/>
  <c r="AX43" i="108"/>
  <c r="BD43" i="108" s="1"/>
  <c r="AI9" i="108" s="1"/>
  <c r="BF43" i="108"/>
  <c r="BL43" i="108" s="1"/>
  <c r="AN9" i="108" s="1"/>
  <c r="BG33" i="10"/>
  <c r="AY33" i="10"/>
  <c r="BH54" i="92"/>
  <c r="AZ54" i="92"/>
  <c r="AY40" i="102"/>
  <c r="BG40" i="102"/>
  <c r="BG54" i="89"/>
  <c r="AY54" i="89"/>
  <c r="AZ26" i="106"/>
  <c r="BH26" i="106"/>
  <c r="BF42" i="117"/>
  <c r="AX42" i="117"/>
  <c r="BH27" i="105"/>
  <c r="BL27" i="105" s="1"/>
  <c r="AL11" i="105" s="1"/>
  <c r="AZ27" i="105"/>
  <c r="BH45" i="5"/>
  <c r="AZ45" i="5"/>
  <c r="AX45" i="4"/>
  <c r="BF45" i="4"/>
  <c r="BL45" i="4" s="1"/>
  <c r="AN11" i="4" s="1"/>
  <c r="AY34" i="117"/>
  <c r="BG34" i="117"/>
  <c r="AX25" i="93"/>
  <c r="BF25" i="93"/>
  <c r="AY26" i="117"/>
  <c r="BG26" i="117"/>
  <c r="AZ49" i="106"/>
  <c r="BH49" i="106"/>
  <c r="BI43" i="98"/>
  <c r="BA43" i="98"/>
  <c r="AX31" i="10"/>
  <c r="BD31" i="10" s="1"/>
  <c r="AH6" i="10" s="1"/>
  <c r="BF31" i="10"/>
  <c r="BL31" i="10" s="1"/>
  <c r="AM6" i="10" s="1"/>
  <c r="AY43" i="89"/>
  <c r="BG43" i="89"/>
  <c r="BF51" i="102"/>
  <c r="BL51" i="102" s="1"/>
  <c r="AO8" i="102" s="1"/>
  <c r="AX51" i="102"/>
  <c r="BD51" i="102" s="1"/>
  <c r="AJ8" i="102" s="1"/>
  <c r="BJ41" i="104"/>
  <c r="BB41" i="104"/>
  <c r="AZ52" i="99"/>
  <c r="BH52" i="99"/>
  <c r="BF32" i="106"/>
  <c r="AX32" i="106"/>
  <c r="BF41" i="96"/>
  <c r="BL41" i="96" s="1"/>
  <c r="AN7" i="96" s="1"/>
  <c r="AX41" i="96"/>
  <c r="BD41" i="96" s="1"/>
  <c r="AI7" i="96" s="1"/>
  <c r="AZ43" i="99"/>
  <c r="BH43" i="99"/>
  <c r="BH32" i="106"/>
  <c r="AZ32" i="106"/>
  <c r="BF44" i="99"/>
  <c r="AX44" i="99"/>
  <c r="BF36" i="92"/>
  <c r="AX36" i="92"/>
  <c r="BD36" i="92" s="1"/>
  <c r="AH11" i="92" s="1"/>
  <c r="AZ23" i="4"/>
  <c r="BH23" i="4"/>
  <c r="AX31" i="5"/>
  <c r="BF31" i="5"/>
  <c r="BA45" i="90"/>
  <c r="BD45" i="90" s="1"/>
  <c r="AI11" i="90" s="1"/>
  <c r="BI45" i="90"/>
  <c r="BL45" i="90" s="1"/>
  <c r="AN11" i="90" s="1"/>
  <c r="AZ45" i="95"/>
  <c r="BH45" i="95"/>
  <c r="BF41" i="101"/>
  <c r="AX41" i="101"/>
  <c r="AX22" i="85"/>
  <c r="BF22" i="85"/>
  <c r="AZ36" i="95"/>
  <c r="BH36" i="95"/>
  <c r="BA45" i="10"/>
  <c r="BI45" i="10"/>
  <c r="BF32" i="8"/>
  <c r="BL32" i="8" s="1"/>
  <c r="AM7" i="8" s="1"/>
  <c r="AX32" i="8"/>
  <c r="BD32" i="8" s="1"/>
  <c r="AH7" i="8" s="1"/>
  <c r="BG23" i="5"/>
  <c r="AY23" i="5"/>
  <c r="BI33" i="101"/>
  <c r="BA33" i="101"/>
  <c r="AY36" i="5"/>
  <c r="BG36" i="5"/>
  <c r="BH32" i="9"/>
  <c r="AZ32" i="9"/>
  <c r="BG26" i="6"/>
  <c r="BL26" i="6" s="1"/>
  <c r="AL10" i="6" s="1"/>
  <c r="AY26" i="6"/>
  <c r="AY22" i="93"/>
  <c r="BG22" i="93"/>
  <c r="BA49" i="98"/>
  <c r="BI49" i="98"/>
  <c r="BJ26" i="106"/>
  <c r="BB26" i="106"/>
  <c r="AY50" i="96"/>
  <c r="BG50" i="96"/>
  <c r="BG45" i="106"/>
  <c r="AY45" i="106"/>
  <c r="BJ33" i="104"/>
  <c r="BB33" i="104"/>
  <c r="BG49" i="6"/>
  <c r="BL49" i="6" s="1"/>
  <c r="AO6" i="6" s="1"/>
  <c r="AY49" i="6"/>
  <c r="BB36" i="100"/>
  <c r="BJ36" i="100"/>
  <c r="BI25" i="90"/>
  <c r="BL25" i="90" s="1"/>
  <c r="AL9" i="90" s="1"/>
  <c r="BA25" i="90"/>
  <c r="BD25" i="90" s="1"/>
  <c r="AG9" i="90" s="1"/>
  <c r="AZ25" i="95"/>
  <c r="BH25" i="95"/>
  <c r="BF45" i="94"/>
  <c r="AX45" i="94"/>
  <c r="AZ26" i="99"/>
  <c r="BH26" i="99"/>
  <c r="BH35" i="5"/>
  <c r="AZ35" i="5"/>
  <c r="BB54" i="106"/>
  <c r="BJ54" i="106"/>
  <c r="BA50" i="101"/>
  <c r="BI50" i="101"/>
  <c r="BH27" i="86"/>
  <c r="AZ27" i="86"/>
  <c r="AY43" i="6"/>
  <c r="BG43" i="6"/>
  <c r="BG33" i="101"/>
  <c r="AY33" i="101"/>
  <c r="AX34" i="104"/>
  <c r="BD34" i="104" s="1"/>
  <c r="AH9" i="104" s="1"/>
  <c r="BF34" i="104"/>
  <c r="BG45" i="101"/>
  <c r="AY45" i="101"/>
  <c r="BA50" i="87"/>
  <c r="BI50" i="87"/>
  <c r="AZ34" i="92"/>
  <c r="BH34" i="92"/>
  <c r="BA52" i="91"/>
  <c r="BI52" i="91"/>
  <c r="BF51" i="7"/>
  <c r="BL51" i="7" s="1"/>
  <c r="AO8" i="7" s="1"/>
  <c r="AX51" i="7"/>
  <c r="BD51" i="7" s="1"/>
  <c r="AJ8" i="7" s="1"/>
  <c r="AY27" i="98"/>
  <c r="BG27" i="98"/>
  <c r="AZ41" i="89"/>
  <c r="BH41" i="89"/>
  <c r="BG33" i="98"/>
  <c r="BL33" i="98" s="1"/>
  <c r="AM8" i="98" s="1"/>
  <c r="AY33" i="98"/>
  <c r="AY25" i="10"/>
  <c r="BG25" i="10"/>
  <c r="BA43" i="101"/>
  <c r="BI43" i="101"/>
  <c r="BF24" i="7"/>
  <c r="BL24" i="7" s="1"/>
  <c r="AL8" i="7" s="1"/>
  <c r="AX24" i="7"/>
  <c r="BD24" i="7" s="1"/>
  <c r="AG8" i="7" s="1"/>
  <c r="BF31" i="117"/>
  <c r="BL31" i="117" s="1"/>
  <c r="AM6" i="117" s="1"/>
  <c r="AX31" i="117"/>
  <c r="BD31" i="117" s="1"/>
  <c r="AH6" i="117" s="1"/>
  <c r="AZ36" i="89"/>
  <c r="BH36" i="89"/>
  <c r="BA24" i="87"/>
  <c r="BI24" i="87"/>
  <c r="BH51" i="89"/>
  <c r="AZ51" i="89"/>
  <c r="AY42" i="95"/>
  <c r="BG42" i="95"/>
  <c r="AZ26" i="9"/>
  <c r="BH26" i="9"/>
  <c r="AZ24" i="5"/>
  <c r="BH24" i="5"/>
  <c r="BI53" i="99"/>
  <c r="BA53" i="99"/>
  <c r="AX42" i="86"/>
  <c r="BF42" i="86"/>
  <c r="AX26" i="86"/>
  <c r="BD26" i="86" s="1"/>
  <c r="AG10" i="86" s="1"/>
  <c r="BF26" i="86"/>
  <c r="AX35" i="7"/>
  <c r="BD35" i="7" s="1"/>
  <c r="AH10" i="7" s="1"/>
  <c r="BF35" i="7"/>
  <c r="BL35" i="7" s="1"/>
  <c r="AM10" i="7" s="1"/>
  <c r="BH35" i="105"/>
  <c r="BL35" i="105" s="1"/>
  <c r="AM10" i="105" s="1"/>
  <c r="AZ35" i="105"/>
  <c r="BD35" i="105" s="1"/>
  <c r="AH10" i="105" s="1"/>
  <c r="BG45" i="5"/>
  <c r="AY45" i="5"/>
  <c r="BA33" i="106"/>
  <c r="BI33" i="106"/>
  <c r="AY34" i="93"/>
  <c r="BG34" i="93"/>
  <c r="BB31" i="106"/>
  <c r="BJ31" i="106"/>
  <c r="BI45" i="106"/>
  <c r="BA45" i="106"/>
  <c r="AY32" i="89"/>
  <c r="BG32" i="89"/>
  <c r="BH52" i="6"/>
  <c r="AZ52" i="6"/>
  <c r="BF41" i="93"/>
  <c r="AX41" i="93"/>
  <c r="BI45" i="102"/>
  <c r="BA45" i="102"/>
  <c r="AY31" i="106"/>
  <c r="BG31" i="106"/>
  <c r="BI45" i="99"/>
  <c r="BA45" i="99"/>
  <c r="AX51" i="95"/>
  <c r="BF51" i="95"/>
  <c r="BL51" i="95" s="1"/>
  <c r="AO8" i="95" s="1"/>
  <c r="BF51" i="10"/>
  <c r="AX51" i="10"/>
  <c r="BF34" i="102"/>
  <c r="AX34" i="102"/>
  <c r="BF53" i="8"/>
  <c r="BL53" i="8" s="1"/>
  <c r="AO10" i="8" s="1"/>
  <c r="AX53" i="8"/>
  <c r="BD53" i="8" s="1"/>
  <c r="AJ10" i="8" s="1"/>
  <c r="BA27" i="99"/>
  <c r="BI27" i="99"/>
  <c r="BI27" i="91"/>
  <c r="BA27" i="91"/>
  <c r="AY26" i="87"/>
  <c r="BG26" i="87"/>
  <c r="BF33" i="85"/>
  <c r="AX33" i="85"/>
  <c r="AY50" i="117"/>
  <c r="BG50" i="117"/>
  <c r="BA24" i="102"/>
  <c r="BI24" i="102"/>
  <c r="AX42" i="91"/>
  <c r="BD42" i="91" s="1"/>
  <c r="AI8" i="91" s="1"/>
  <c r="BF42" i="91"/>
  <c r="BL42" i="91" s="1"/>
  <c r="AN8" i="91" s="1"/>
  <c r="BJ50" i="104"/>
  <c r="BB50" i="104"/>
  <c r="BF22" i="117"/>
  <c r="AX22" i="117"/>
  <c r="BD22" i="117" s="1"/>
  <c r="AG6" i="117" s="1"/>
  <c r="BG51" i="106"/>
  <c r="AY51" i="106"/>
  <c r="AX36" i="96"/>
  <c r="BD36" i="96" s="1"/>
  <c r="AH11" i="96" s="1"/>
  <c r="BF36" i="96"/>
  <c r="AX23" i="4"/>
  <c r="BF23" i="4"/>
  <c r="BH35" i="4"/>
  <c r="AZ35" i="4"/>
  <c r="BI32" i="4"/>
  <c r="BA32" i="4"/>
  <c r="AY42" i="98"/>
  <c r="BG42" i="98"/>
  <c r="BL42" i="98" s="1"/>
  <c r="AN8" i="98" s="1"/>
  <c r="BF26" i="94"/>
  <c r="AX26" i="94"/>
  <c r="BB34" i="107"/>
  <c r="BD34" i="107" s="1"/>
  <c r="AH9" i="107" s="1"/>
  <c r="BJ34" i="107"/>
  <c r="BL34" i="107" s="1"/>
  <c r="AM9" i="107" s="1"/>
  <c r="BL33" i="6"/>
  <c r="AM8" i="6" s="1"/>
  <c r="BL40" i="88"/>
  <c r="AN6" i="88" s="1"/>
  <c r="BD53" i="103"/>
  <c r="AJ10" i="103" s="1"/>
  <c r="BL42" i="105"/>
  <c r="AN8" i="105" s="1"/>
  <c r="BL32" i="107"/>
  <c r="AM7" i="107" s="1"/>
  <c r="BD36" i="103"/>
  <c r="AH11" i="103" s="1"/>
  <c r="BL43" i="88"/>
  <c r="AN9" i="88" s="1"/>
  <c r="BD51" i="90"/>
  <c r="AJ8" i="90" s="1"/>
  <c r="BD23" i="6"/>
  <c r="AG7" i="6" s="1"/>
  <c r="BL26" i="103"/>
  <c r="AL10" i="103" s="1"/>
  <c r="BL53" i="90"/>
  <c r="AO10" i="90" s="1"/>
  <c r="BD54" i="105"/>
  <c r="AJ11" i="105" s="1"/>
  <c r="BD41" i="103"/>
  <c r="AI7" i="103" s="1"/>
  <c r="BL26" i="105"/>
  <c r="AL10" i="105" s="1"/>
  <c r="BD54" i="103"/>
  <c r="AJ11" i="103" s="1"/>
  <c r="BL41" i="107"/>
  <c r="AN7" i="107" s="1"/>
  <c r="BL43" i="105"/>
  <c r="AN9" i="105" s="1"/>
  <c r="BD44" i="90"/>
  <c r="AI10" i="90" s="1"/>
  <c r="BD34" i="6"/>
  <c r="AH9" i="6" s="1"/>
  <c r="BD54" i="90"/>
  <c r="AJ11" i="90" s="1"/>
  <c r="BL23" i="98"/>
  <c r="AL7" i="98" s="1"/>
  <c r="BD43" i="103"/>
  <c r="AI9" i="103" s="1"/>
  <c r="BD42" i="103"/>
  <c r="AI8" i="103" s="1"/>
  <c r="BL24" i="103"/>
  <c r="AL8" i="103" s="1"/>
  <c r="BI34" i="99"/>
  <c r="BA34" i="99"/>
  <c r="BG35" i="6"/>
  <c r="BL35" i="6" s="1"/>
  <c r="AM10" i="6" s="1"/>
  <c r="AY35" i="6"/>
  <c r="BD35" i="6" s="1"/>
  <c r="AH10" i="6" s="1"/>
  <c r="BG26" i="102"/>
  <c r="AY26" i="102"/>
  <c r="AX31" i="95"/>
  <c r="BF31" i="95"/>
  <c r="AX25" i="102"/>
  <c r="BF25" i="102"/>
  <c r="BF54" i="94"/>
  <c r="AX54" i="94"/>
  <c r="BF49" i="93"/>
  <c r="AX49" i="93"/>
  <c r="BG34" i="87"/>
  <c r="AY34" i="87"/>
  <c r="BA24" i="106"/>
  <c r="BI24" i="106"/>
  <c r="AY42" i="96"/>
  <c r="BG42" i="96"/>
  <c r="BF23" i="10"/>
  <c r="BL23" i="10" s="1"/>
  <c r="AL7" i="10" s="1"/>
  <c r="AX23" i="10"/>
  <c r="BF31" i="100"/>
  <c r="AX31" i="100"/>
  <c r="AX24" i="100"/>
  <c r="BF24" i="100"/>
  <c r="AY24" i="95"/>
  <c r="BG24" i="95"/>
  <c r="AX53" i="96"/>
  <c r="BD53" i="96" s="1"/>
  <c r="AJ10" i="96" s="1"/>
  <c r="BF53" i="96"/>
  <c r="BL53" i="96" s="1"/>
  <c r="AO10" i="96" s="1"/>
  <c r="AZ44" i="6"/>
  <c r="BD44" i="6" s="1"/>
  <c r="AI10" i="6" s="1"/>
  <c r="BH44" i="6"/>
  <c r="AY49" i="93"/>
  <c r="BG49" i="93"/>
  <c r="AY50" i="5"/>
  <c r="BG50" i="5"/>
  <c r="BF26" i="8"/>
  <c r="BL26" i="8" s="1"/>
  <c r="AL10" i="8" s="1"/>
  <c r="AX26" i="8"/>
  <c r="BD26" i="8" s="1"/>
  <c r="AG10" i="8" s="1"/>
  <c r="AX40" i="7"/>
  <c r="BD40" i="7" s="1"/>
  <c r="AI6" i="7" s="1"/>
  <c r="BF40" i="7"/>
  <c r="BL40" i="7" s="1"/>
  <c r="AN6" i="7" s="1"/>
  <c r="BF24" i="99"/>
  <c r="AX24" i="99"/>
  <c r="AX44" i="108"/>
  <c r="BF44" i="108"/>
  <c r="BG35" i="10"/>
  <c r="AY35" i="10"/>
  <c r="AZ51" i="92"/>
  <c r="BH51" i="92"/>
  <c r="BF22" i="95"/>
  <c r="AX22" i="95"/>
  <c r="BA53" i="106"/>
  <c r="BI53" i="106"/>
  <c r="AY35" i="117"/>
  <c r="BG35" i="117"/>
  <c r="BH50" i="106"/>
  <c r="AZ50" i="106"/>
  <c r="AZ35" i="106"/>
  <c r="BH35" i="106"/>
  <c r="BF40" i="102"/>
  <c r="AX40" i="102"/>
  <c r="AY22" i="5"/>
  <c r="BG22" i="5"/>
  <c r="AZ34" i="86"/>
  <c r="BH34" i="86"/>
  <c r="AY54" i="96"/>
  <c r="BG54" i="96"/>
  <c r="BH22" i="95"/>
  <c r="AZ22" i="95"/>
  <c r="BA41" i="101"/>
  <c r="BI41" i="101"/>
  <c r="AX36" i="117"/>
  <c r="BF36" i="117"/>
  <c r="BA27" i="87"/>
  <c r="BI27" i="87"/>
  <c r="AY44" i="95"/>
  <c r="BG44" i="95"/>
  <c r="BA32" i="106"/>
  <c r="BI32" i="106"/>
  <c r="BA49" i="90"/>
  <c r="BD49" i="90" s="1"/>
  <c r="AJ6" i="90" s="1"/>
  <c r="BI49" i="90"/>
  <c r="BL49" i="90" s="1"/>
  <c r="AO6" i="90" s="1"/>
  <c r="BA43" i="106"/>
  <c r="BI43" i="106"/>
  <c r="BF44" i="93"/>
  <c r="AX44" i="93"/>
  <c r="BA40" i="4"/>
  <c r="BI40" i="4"/>
  <c r="BF35" i="85"/>
  <c r="AX35" i="85"/>
  <c r="AX44" i="91"/>
  <c r="BF44" i="91"/>
  <c r="BA45" i="87"/>
  <c r="BI45" i="87"/>
  <c r="BA32" i="99"/>
  <c r="BI32" i="99"/>
  <c r="BH40" i="98"/>
  <c r="AZ40" i="98"/>
  <c r="BG52" i="108"/>
  <c r="AY52" i="108"/>
  <c r="BG31" i="6"/>
  <c r="BL31" i="6" s="1"/>
  <c r="AM6" i="6" s="1"/>
  <c r="AY31" i="6"/>
  <c r="BD31" i="6" s="1"/>
  <c r="AH6" i="6" s="1"/>
  <c r="BF34" i="95"/>
  <c r="BL34" i="95" s="1"/>
  <c r="AM9" i="95" s="1"/>
  <c r="AX34" i="95"/>
  <c r="BD34" i="95" s="1"/>
  <c r="AH9" i="95" s="1"/>
  <c r="AX53" i="94"/>
  <c r="BF53" i="94"/>
  <c r="AX49" i="104"/>
  <c r="BD49" i="104" s="1"/>
  <c r="AJ6" i="104" s="1"/>
  <c r="BF49" i="104"/>
  <c r="BI27" i="106"/>
  <c r="BA27" i="106"/>
  <c r="BF26" i="100"/>
  <c r="AX26" i="100"/>
  <c r="BF35" i="86"/>
  <c r="BL35" i="86" s="1"/>
  <c r="AM10" i="86" s="1"/>
  <c r="AX35" i="86"/>
  <c r="BD35" i="86" s="1"/>
  <c r="AH10" i="86" s="1"/>
  <c r="AY50" i="93"/>
  <c r="BG50" i="93"/>
  <c r="BG52" i="5"/>
  <c r="AY52" i="5"/>
  <c r="BG26" i="101"/>
  <c r="AY26" i="101"/>
  <c r="AX26" i="92"/>
  <c r="BD26" i="92" s="1"/>
  <c r="AG10" i="92" s="1"/>
  <c r="BF26" i="92"/>
  <c r="BF43" i="7"/>
  <c r="BL43" i="7" s="1"/>
  <c r="AN9" i="7" s="1"/>
  <c r="AX43" i="7"/>
  <c r="BD43" i="7" s="1"/>
  <c r="AI9" i="7" s="1"/>
  <c r="BF34" i="93"/>
  <c r="AX34" i="93"/>
  <c r="AY42" i="93"/>
  <c r="BG42" i="93"/>
  <c r="BH25" i="106"/>
  <c r="AZ25" i="106"/>
  <c r="AZ44" i="5"/>
  <c r="BH44" i="5"/>
  <c r="AZ54" i="5"/>
  <c r="BH54" i="5"/>
  <c r="AZ31" i="106"/>
  <c r="BH31" i="106"/>
  <c r="BF43" i="99"/>
  <c r="BL43" i="99" s="1"/>
  <c r="AN9" i="99" s="1"/>
  <c r="AX43" i="99"/>
  <c r="AX35" i="92"/>
  <c r="BF35" i="92"/>
  <c r="BH24" i="4"/>
  <c r="AZ24" i="4"/>
  <c r="AX45" i="102"/>
  <c r="BF45" i="102"/>
  <c r="BG26" i="93"/>
  <c r="AY26" i="93"/>
  <c r="BJ34" i="100"/>
  <c r="BB34" i="100"/>
  <c r="BI36" i="98"/>
  <c r="BA36" i="98"/>
  <c r="BH22" i="86"/>
  <c r="AZ22" i="86"/>
  <c r="BI45" i="101"/>
  <c r="BA45" i="101"/>
  <c r="AZ32" i="89"/>
  <c r="BH32" i="89"/>
  <c r="BF41" i="86"/>
  <c r="AX41" i="86"/>
  <c r="BG33" i="96"/>
  <c r="AY33" i="96"/>
  <c r="BG34" i="102"/>
  <c r="AY34" i="102"/>
  <c r="BG34" i="89"/>
  <c r="AY34" i="89"/>
  <c r="AX42" i="93"/>
  <c r="BF42" i="93"/>
  <c r="BF51" i="91"/>
  <c r="AX51" i="91"/>
  <c r="AZ32" i="4"/>
  <c r="BH32" i="4"/>
  <c r="BF23" i="94"/>
  <c r="AX23" i="94"/>
  <c r="BG27" i="108"/>
  <c r="AY27" i="108"/>
  <c r="AY54" i="108"/>
  <c r="BG54" i="108"/>
  <c r="BB51" i="100"/>
  <c r="BJ51" i="100"/>
  <c r="AX51" i="94"/>
  <c r="BF51" i="94"/>
  <c r="BH43" i="106"/>
  <c r="AZ43" i="106"/>
  <c r="BH51" i="98"/>
  <c r="BL51" i="98" s="1"/>
  <c r="AO8" i="98" s="1"/>
  <c r="AZ51" i="98"/>
  <c r="BG32" i="87"/>
  <c r="AY32" i="87"/>
  <c r="AX49" i="100"/>
  <c r="BD49" i="100" s="1"/>
  <c r="AJ6" i="100" s="1"/>
  <c r="BF49" i="100"/>
  <c r="BB40" i="100"/>
  <c r="BJ40" i="100"/>
  <c r="AX52" i="85"/>
  <c r="BF52" i="85"/>
  <c r="BF50" i="96"/>
  <c r="BL50" i="96" s="1"/>
  <c r="AO7" i="96" s="1"/>
  <c r="AX50" i="96"/>
  <c r="BD50" i="96" s="1"/>
  <c r="AJ7" i="96" s="1"/>
  <c r="AZ43" i="6"/>
  <c r="BH43" i="6"/>
  <c r="BG54" i="93"/>
  <c r="AY54" i="93"/>
  <c r="AZ36" i="99"/>
  <c r="BH36" i="99"/>
  <c r="BH25" i="98"/>
  <c r="AZ25" i="98"/>
  <c r="BD25" i="98" s="1"/>
  <c r="AG9" i="98" s="1"/>
  <c r="AX23" i="8"/>
  <c r="BD23" i="8" s="1"/>
  <c r="AG7" i="8" s="1"/>
  <c r="BF23" i="8"/>
  <c r="BL23" i="8" s="1"/>
  <c r="AL7" i="8" s="1"/>
  <c r="BF27" i="95"/>
  <c r="AX27" i="95"/>
  <c r="BG43" i="87"/>
  <c r="AY43" i="87"/>
  <c r="BF40" i="4"/>
  <c r="AX40" i="4"/>
  <c r="BF26" i="93"/>
  <c r="AX26" i="93"/>
  <c r="AX32" i="10"/>
  <c r="BF32" i="10"/>
  <c r="BG52" i="102"/>
  <c r="AY52" i="102"/>
  <c r="AX23" i="85"/>
  <c r="BF23" i="85"/>
  <c r="BH33" i="86"/>
  <c r="AZ33" i="86"/>
  <c r="AZ33" i="9"/>
  <c r="BH33" i="9"/>
  <c r="BI50" i="98"/>
  <c r="BL50" i="98" s="1"/>
  <c r="AO7" i="98" s="1"/>
  <c r="BA50" i="98"/>
  <c r="BD50" i="98" s="1"/>
  <c r="AJ7" i="98" s="1"/>
  <c r="BF40" i="8"/>
  <c r="BL40" i="8" s="1"/>
  <c r="AN6" i="8" s="1"/>
  <c r="AX40" i="8"/>
  <c r="BD40" i="8" s="1"/>
  <c r="AI6" i="8" s="1"/>
  <c r="BH27" i="95"/>
  <c r="AZ27" i="95"/>
  <c r="AX43" i="94"/>
  <c r="BF43" i="94"/>
  <c r="BI51" i="101"/>
  <c r="BA51" i="101"/>
  <c r="AZ27" i="89"/>
  <c r="BH27" i="89"/>
  <c r="AY49" i="10"/>
  <c r="BG49" i="10"/>
  <c r="AZ24" i="9"/>
  <c r="BH24" i="9"/>
  <c r="AX33" i="7"/>
  <c r="BD33" i="7" s="1"/>
  <c r="AH8" i="7" s="1"/>
  <c r="BF33" i="7"/>
  <c r="BL33" i="7" s="1"/>
  <c r="AM8" i="7" s="1"/>
  <c r="BG32" i="96"/>
  <c r="AY32" i="96"/>
  <c r="BH54" i="6"/>
  <c r="AZ54" i="6"/>
  <c r="BI53" i="102"/>
  <c r="BA53" i="102"/>
  <c r="AX31" i="102"/>
  <c r="BD31" i="102" s="1"/>
  <c r="AH6" i="102" s="1"/>
  <c r="BF31" i="102"/>
  <c r="BL31" i="102" s="1"/>
  <c r="AM6" i="102" s="1"/>
  <c r="BF33" i="101"/>
  <c r="AX33" i="101"/>
  <c r="AY54" i="106"/>
  <c r="BG54" i="106"/>
  <c r="BH31" i="4"/>
  <c r="AZ31" i="4"/>
  <c r="BG44" i="98"/>
  <c r="AY44" i="98"/>
  <c r="BJ33" i="107"/>
  <c r="BL33" i="107" s="1"/>
  <c r="AM8" i="107" s="1"/>
  <c r="BB33" i="107"/>
  <c r="BD33" i="107" s="1"/>
  <c r="AH8" i="107" s="1"/>
  <c r="AY27" i="96"/>
  <c r="BG27" i="96"/>
  <c r="BF36" i="4"/>
  <c r="AX36" i="4"/>
  <c r="BJ40" i="106"/>
  <c r="BB40" i="106"/>
  <c r="BF22" i="102"/>
  <c r="AX22" i="102"/>
  <c r="BF43" i="10"/>
  <c r="AX43" i="10"/>
  <c r="BF31" i="94"/>
  <c r="AX31" i="94"/>
  <c r="BG40" i="96"/>
  <c r="AY40" i="96"/>
  <c r="BF25" i="96"/>
  <c r="BL25" i="96" s="1"/>
  <c r="AL9" i="96" s="1"/>
  <c r="AX25" i="96"/>
  <c r="BD25" i="96" s="1"/>
  <c r="AG9" i="96" s="1"/>
  <c r="AX50" i="4"/>
  <c r="BF50" i="4"/>
  <c r="BG53" i="95"/>
  <c r="AY53" i="95"/>
  <c r="BJ27" i="104"/>
  <c r="BB27" i="104"/>
  <c r="BF32" i="86"/>
  <c r="BL32" i="86" s="1"/>
  <c r="AM7" i="86" s="1"/>
  <c r="AX32" i="86"/>
  <c r="BJ26" i="107"/>
  <c r="BL26" i="107" s="1"/>
  <c r="AL10" i="107" s="1"/>
  <c r="BB26" i="107"/>
  <c r="BD26" i="107" s="1"/>
  <c r="AG10" i="107" s="1"/>
  <c r="AX54" i="96"/>
  <c r="BF54" i="96"/>
  <c r="BL54" i="96" s="1"/>
  <c r="AO11" i="96" s="1"/>
  <c r="AX22" i="5"/>
  <c r="BD22" i="5" s="1"/>
  <c r="AG6" i="5" s="1"/>
  <c r="BF22" i="5"/>
  <c r="BL22" i="5" s="1"/>
  <c r="AL6" i="5" s="1"/>
  <c r="AZ33" i="99"/>
  <c r="BH33" i="99"/>
  <c r="AY24" i="106"/>
  <c r="BG24" i="106"/>
  <c r="BF32" i="108"/>
  <c r="BL32" i="108" s="1"/>
  <c r="AM7" i="108" s="1"/>
  <c r="AX32" i="108"/>
  <c r="AX35" i="91"/>
  <c r="BF35" i="91"/>
  <c r="BF22" i="99"/>
  <c r="BL22" i="99" s="1"/>
  <c r="AL6" i="99" s="1"/>
  <c r="AX22" i="99"/>
  <c r="AY45" i="102"/>
  <c r="BG45" i="102"/>
  <c r="BH22" i="106"/>
  <c r="AZ22" i="106"/>
  <c r="BI52" i="106"/>
  <c r="BA52" i="106"/>
  <c r="BH49" i="105"/>
  <c r="BL49" i="105" s="1"/>
  <c r="AO6" i="105" s="1"/>
  <c r="AZ49" i="105"/>
  <c r="BD49" i="105" s="1"/>
  <c r="AJ6" i="105" s="1"/>
  <c r="AX42" i="99"/>
  <c r="BF42" i="99"/>
  <c r="BF24" i="85"/>
  <c r="AX24" i="85"/>
  <c r="BA42" i="10"/>
  <c r="BI42" i="10"/>
  <c r="AZ32" i="86"/>
  <c r="BH32" i="86"/>
  <c r="BH45" i="105"/>
  <c r="AZ45" i="105"/>
  <c r="BD45" i="105" s="1"/>
  <c r="AI11" i="105" s="1"/>
  <c r="AX33" i="104"/>
  <c r="BF33" i="104"/>
  <c r="AY26" i="10"/>
  <c r="BG26" i="10"/>
  <c r="BG54" i="101"/>
  <c r="AY54" i="101"/>
  <c r="BF34" i="117"/>
  <c r="AX34" i="117"/>
  <c r="AX54" i="106"/>
  <c r="BF54" i="106"/>
  <c r="AX24" i="86"/>
  <c r="BD24" i="86" s="1"/>
  <c r="AG8" i="86" s="1"/>
  <c r="BF24" i="86"/>
  <c r="BH32" i="105"/>
  <c r="BL32" i="105" s="1"/>
  <c r="AM7" i="105" s="1"/>
  <c r="AZ32" i="105"/>
  <c r="AY33" i="102"/>
  <c r="BG33" i="102"/>
  <c r="BA42" i="106"/>
  <c r="BI42" i="106"/>
  <c r="BG24" i="89"/>
  <c r="AY24" i="89"/>
  <c r="BA40" i="87"/>
  <c r="BI40" i="87"/>
  <c r="AX54" i="108"/>
  <c r="BF54" i="108"/>
  <c r="BB26" i="100"/>
  <c r="BJ26" i="100"/>
  <c r="BG23" i="96"/>
  <c r="AY23" i="96"/>
  <c r="BA27" i="101"/>
  <c r="BI27" i="101"/>
  <c r="BI33" i="99"/>
  <c r="BA33" i="99"/>
  <c r="BH44" i="98"/>
  <c r="AZ44" i="98"/>
  <c r="BG49" i="108"/>
  <c r="AY49" i="108"/>
  <c r="AX33" i="4"/>
  <c r="BF33" i="4"/>
  <c r="BH50" i="9"/>
  <c r="AZ50" i="9"/>
  <c r="BA31" i="91"/>
  <c r="BI31" i="91"/>
  <c r="AY32" i="6"/>
  <c r="BD32" i="6" s="1"/>
  <c r="AH7" i="6" s="1"/>
  <c r="BG32" i="6"/>
  <c r="BL32" i="6" s="1"/>
  <c r="AM7" i="6" s="1"/>
  <c r="AY42" i="117"/>
  <c r="BG42" i="117"/>
  <c r="BG22" i="102"/>
  <c r="AY22" i="102"/>
  <c r="BJ44" i="106"/>
  <c r="BB44" i="106"/>
  <c r="BF33" i="95"/>
  <c r="BL33" i="95" s="1"/>
  <c r="AM8" i="95" s="1"/>
  <c r="AX33" i="95"/>
  <c r="BD33" i="95" s="1"/>
  <c r="AH8" i="95" s="1"/>
  <c r="BB54" i="100"/>
  <c r="BJ54" i="100"/>
  <c r="BF26" i="102"/>
  <c r="AX26" i="102"/>
  <c r="BH52" i="4"/>
  <c r="AZ52" i="4"/>
  <c r="BG53" i="98"/>
  <c r="BL53" i="98" s="1"/>
  <c r="AO10" i="98" s="1"/>
  <c r="AY53" i="98"/>
  <c r="BD53" i="98" s="1"/>
  <c r="AJ10" i="98" s="1"/>
  <c r="BF49" i="94"/>
  <c r="AX49" i="94"/>
  <c r="BF41" i="106"/>
  <c r="AX41" i="106"/>
  <c r="BA53" i="10"/>
  <c r="BI53" i="10"/>
  <c r="AX44" i="10"/>
  <c r="BF44" i="10"/>
  <c r="BF33" i="94"/>
  <c r="AX33" i="94"/>
  <c r="AX50" i="93"/>
  <c r="BF50" i="93"/>
  <c r="BF42" i="92"/>
  <c r="BL42" i="92" s="1"/>
  <c r="AN8" i="92" s="1"/>
  <c r="AX42" i="92"/>
  <c r="BD42" i="92" s="1"/>
  <c r="AI8" i="92" s="1"/>
  <c r="BF27" i="108"/>
  <c r="BL27" i="108" s="1"/>
  <c r="AL11" i="108" s="1"/>
  <c r="AX27" i="108"/>
  <c r="BD27" i="108" s="1"/>
  <c r="AG11" i="108" s="1"/>
  <c r="BG36" i="87"/>
  <c r="AY36" i="87"/>
  <c r="AZ42" i="86"/>
  <c r="BH42" i="86"/>
  <c r="BF52" i="100"/>
  <c r="BL52" i="100" s="1"/>
  <c r="AO9" i="100" s="1"/>
  <c r="AX52" i="100"/>
  <c r="BD52" i="100" s="1"/>
  <c r="AJ9" i="100" s="1"/>
  <c r="BF40" i="100"/>
  <c r="BL40" i="100" s="1"/>
  <c r="AN6" i="100" s="1"/>
  <c r="AX40" i="100"/>
  <c r="BD40" i="100" s="1"/>
  <c r="AI6" i="100" s="1"/>
  <c r="BA23" i="106"/>
  <c r="BI23" i="106"/>
  <c r="BH31" i="98"/>
  <c r="AZ31" i="98"/>
  <c r="AX22" i="96"/>
  <c r="BF22" i="96"/>
  <c r="BF22" i="10"/>
  <c r="BL22" i="10" s="1"/>
  <c r="AL6" i="10" s="1"/>
  <c r="AX22" i="10"/>
  <c r="AX51" i="4"/>
  <c r="BF51" i="4"/>
  <c r="BB44" i="100"/>
  <c r="BJ44" i="100"/>
  <c r="AZ27" i="92"/>
  <c r="BH27" i="92"/>
  <c r="AX27" i="100"/>
  <c r="BD27" i="100" s="1"/>
  <c r="AG11" i="100" s="1"/>
  <c r="BF27" i="100"/>
  <c r="BL27" i="100" s="1"/>
  <c r="AL11" i="100" s="1"/>
  <c r="BA27" i="98"/>
  <c r="BI27" i="98"/>
  <c r="BA32" i="10"/>
  <c r="BI32" i="10"/>
  <c r="BI34" i="87"/>
  <c r="BA34" i="87"/>
  <c r="BJ22" i="104"/>
  <c r="BB22" i="104"/>
  <c r="BA32" i="90"/>
  <c r="BD32" i="90" s="1"/>
  <c r="AH7" i="90" s="1"/>
  <c r="BI32" i="90"/>
  <c r="BF51" i="5"/>
  <c r="AX51" i="5"/>
  <c r="BF50" i="85"/>
  <c r="AX50" i="85"/>
  <c r="BJ27" i="107"/>
  <c r="BL27" i="107" s="1"/>
  <c r="AL11" i="107" s="1"/>
  <c r="BB27" i="107"/>
  <c r="BD27" i="107" s="1"/>
  <c r="AG11" i="107" s="1"/>
  <c r="BF52" i="101"/>
  <c r="BL52" i="101" s="1"/>
  <c r="AO9" i="101" s="1"/>
  <c r="AX52" i="101"/>
  <c r="BD52" i="101" s="1"/>
  <c r="AJ9" i="101" s="1"/>
  <c r="BI23" i="4"/>
  <c r="BA23" i="4"/>
  <c r="BG42" i="10"/>
  <c r="AY42" i="10"/>
  <c r="AX49" i="96"/>
  <c r="BD49" i="96" s="1"/>
  <c r="AJ6" i="96" s="1"/>
  <c r="BF49" i="96"/>
  <c r="BL49" i="96" s="1"/>
  <c r="AO6" i="96" s="1"/>
  <c r="AZ50" i="95"/>
  <c r="BH50" i="95"/>
  <c r="BI52" i="4"/>
  <c r="BA52" i="4"/>
  <c r="BG51" i="93"/>
  <c r="AY51" i="93"/>
  <c r="BF53" i="117"/>
  <c r="BL53" i="117" s="1"/>
  <c r="AO10" i="117" s="1"/>
  <c r="AX53" i="117"/>
  <c r="BD53" i="117" s="1"/>
  <c r="AJ10" i="117" s="1"/>
  <c r="AX41" i="5"/>
  <c r="BF41" i="5"/>
  <c r="BG53" i="5"/>
  <c r="AY53" i="5"/>
  <c r="AZ34" i="99"/>
  <c r="BH34" i="99"/>
  <c r="BG23" i="101"/>
  <c r="AY23" i="101"/>
  <c r="BA40" i="91"/>
  <c r="BI40" i="91"/>
  <c r="BF25" i="92"/>
  <c r="BL25" i="92" s="1"/>
  <c r="AL9" i="92" s="1"/>
  <c r="AX25" i="92"/>
  <c r="BD25" i="92" s="1"/>
  <c r="AG9" i="92" s="1"/>
  <c r="AZ24" i="98"/>
  <c r="BH24" i="98"/>
  <c r="AZ42" i="4"/>
  <c r="BH42" i="4"/>
  <c r="AZ54" i="86"/>
  <c r="BH54" i="86"/>
  <c r="AY25" i="106"/>
  <c r="BG25" i="106"/>
  <c r="AX54" i="92"/>
  <c r="BF54" i="92"/>
  <c r="AX31" i="108"/>
  <c r="BD31" i="108" s="1"/>
  <c r="AH6" i="108" s="1"/>
  <c r="BF31" i="108"/>
  <c r="BL31" i="108" s="1"/>
  <c r="AM6" i="108" s="1"/>
  <c r="AX42" i="7"/>
  <c r="BD42" i="7" s="1"/>
  <c r="AI8" i="7" s="1"/>
  <c r="BF42" i="7"/>
  <c r="BL42" i="7" s="1"/>
  <c r="AN8" i="7" s="1"/>
  <c r="BF31" i="93"/>
  <c r="AX31" i="93"/>
  <c r="AX50" i="86"/>
  <c r="BF50" i="86"/>
  <c r="BA25" i="10"/>
  <c r="BI25" i="10"/>
  <c r="AY31" i="95"/>
  <c r="BG31" i="95"/>
  <c r="BF27" i="99"/>
  <c r="AX27" i="99"/>
  <c r="BF41" i="108"/>
  <c r="AX41" i="108"/>
  <c r="AY36" i="10"/>
  <c r="BG36" i="10"/>
  <c r="AZ53" i="92"/>
  <c r="BH53" i="92"/>
  <c r="AY44" i="102"/>
  <c r="BG44" i="102"/>
  <c r="BG51" i="89"/>
  <c r="AY51" i="89"/>
  <c r="BH23" i="106"/>
  <c r="AZ23" i="106"/>
  <c r="AX40" i="117"/>
  <c r="BD40" i="117" s="1"/>
  <c r="AI6" i="117" s="1"/>
  <c r="BF40" i="117"/>
  <c r="BL40" i="117" s="1"/>
  <c r="AN6" i="117" s="1"/>
  <c r="BH22" i="105"/>
  <c r="BL22" i="105" s="1"/>
  <c r="AL6" i="105" s="1"/>
  <c r="AZ22" i="105"/>
  <c r="BD22" i="105" s="1"/>
  <c r="AG6" i="105" s="1"/>
  <c r="BH43" i="5"/>
  <c r="AZ43" i="5"/>
  <c r="BF43" i="4"/>
  <c r="BL43" i="4" s="1"/>
  <c r="AN9" i="4" s="1"/>
  <c r="AX43" i="4"/>
  <c r="BD43" i="4" s="1"/>
  <c r="AI9" i="4" s="1"/>
  <c r="BG32" i="117"/>
  <c r="AY32" i="117"/>
  <c r="BF23" i="93"/>
  <c r="AX23" i="93"/>
  <c r="BG23" i="117"/>
  <c r="AY23" i="117"/>
  <c r="BH52" i="106"/>
  <c r="AZ52" i="106"/>
  <c r="BA40" i="98"/>
  <c r="BI40" i="98"/>
  <c r="BF35" i="10"/>
  <c r="AX35" i="10"/>
  <c r="BG40" i="89"/>
  <c r="AY40" i="89"/>
  <c r="AX53" i="102"/>
  <c r="BD53" i="102" s="1"/>
  <c r="AJ10" i="102" s="1"/>
  <c r="BF53" i="102"/>
  <c r="BL53" i="102" s="1"/>
  <c r="AO10" i="102" s="1"/>
  <c r="BJ42" i="104"/>
  <c r="BB42" i="104"/>
  <c r="BH50" i="99"/>
  <c r="AZ50" i="99"/>
  <c r="BF34" i="106"/>
  <c r="AX34" i="106"/>
  <c r="BF45" i="96"/>
  <c r="BL45" i="96" s="1"/>
  <c r="AN11" i="96" s="1"/>
  <c r="AX45" i="96"/>
  <c r="BD45" i="96" s="1"/>
  <c r="AI11" i="96" s="1"/>
  <c r="BH44" i="99"/>
  <c r="AZ44" i="99"/>
  <c r="AZ33" i="106"/>
  <c r="BH33" i="106"/>
  <c r="AX45" i="99"/>
  <c r="BF45" i="99"/>
  <c r="BF34" i="92"/>
  <c r="BL34" i="92" s="1"/>
  <c r="AM9" i="92" s="1"/>
  <c r="AX34" i="92"/>
  <c r="AZ27" i="4"/>
  <c r="BH27" i="4"/>
  <c r="AX36" i="5"/>
  <c r="BF36" i="5"/>
  <c r="BI41" i="90"/>
  <c r="BL41" i="90" s="1"/>
  <c r="AN7" i="90" s="1"/>
  <c r="BA41" i="90"/>
  <c r="BD41" i="90" s="1"/>
  <c r="AI7" i="90" s="1"/>
  <c r="AZ41" i="95"/>
  <c r="BH41" i="95"/>
  <c r="AX45" i="101"/>
  <c r="BD45" i="101" s="1"/>
  <c r="AI11" i="101" s="1"/>
  <c r="BF45" i="101"/>
  <c r="AX25" i="85"/>
  <c r="BF25" i="85"/>
  <c r="AZ31" i="95"/>
  <c r="BH31" i="95"/>
  <c r="BI44" i="10"/>
  <c r="BA44" i="10"/>
  <c r="BF34" i="8"/>
  <c r="BL34" i="8" s="1"/>
  <c r="AM9" i="8" s="1"/>
  <c r="AX34" i="8"/>
  <c r="BD34" i="8" s="1"/>
  <c r="AH9" i="8" s="1"/>
  <c r="AY24" i="5"/>
  <c r="BG24" i="5"/>
  <c r="BI32" i="101"/>
  <c r="BA32" i="101"/>
  <c r="BG35" i="5"/>
  <c r="AY35" i="5"/>
  <c r="AZ31" i="9"/>
  <c r="BH31" i="9"/>
  <c r="BG22" i="6"/>
  <c r="BL22" i="6" s="1"/>
  <c r="AL6" i="6" s="1"/>
  <c r="AY22" i="6"/>
  <c r="BD22" i="6" s="1"/>
  <c r="AG6" i="6" s="1"/>
  <c r="AY25" i="93"/>
  <c r="BG25" i="93"/>
  <c r="BI52" i="98"/>
  <c r="BA52" i="98"/>
  <c r="BB24" i="106"/>
  <c r="BJ24" i="106"/>
  <c r="BG51" i="96"/>
  <c r="AY51" i="96"/>
  <c r="AY43" i="106"/>
  <c r="BG43" i="106"/>
  <c r="BB32" i="104"/>
  <c r="BJ32" i="104"/>
  <c r="AY50" i="6"/>
  <c r="BD50" i="6" s="1"/>
  <c r="AJ7" i="6" s="1"/>
  <c r="BG50" i="6"/>
  <c r="BL50" i="6" s="1"/>
  <c r="AO7" i="6" s="1"/>
  <c r="BB32" i="100"/>
  <c r="BJ32" i="100"/>
  <c r="BA26" i="90"/>
  <c r="BD26" i="90" s="1"/>
  <c r="AG10" i="90" s="1"/>
  <c r="BI26" i="90"/>
  <c r="BL26" i="90" s="1"/>
  <c r="AL10" i="90" s="1"/>
  <c r="AZ23" i="95"/>
  <c r="BH23" i="95"/>
  <c r="BF42" i="94"/>
  <c r="AX42" i="94"/>
  <c r="BH24" i="99"/>
  <c r="AZ24" i="99"/>
  <c r="BH33" i="5"/>
  <c r="AZ33" i="5"/>
  <c r="BJ50" i="106"/>
  <c r="BB50" i="106"/>
  <c r="BA53" i="101"/>
  <c r="BI53" i="101"/>
  <c r="AZ23" i="86"/>
  <c r="BH23" i="86"/>
  <c r="AY42" i="6"/>
  <c r="BG42" i="6"/>
  <c r="BL42" i="6" s="1"/>
  <c r="AN8" i="6" s="1"/>
  <c r="BG34" i="101"/>
  <c r="AY34" i="101"/>
  <c r="BF35" i="104"/>
  <c r="BL35" i="104" s="1"/>
  <c r="AM10" i="104" s="1"/>
  <c r="AX35" i="104"/>
  <c r="BD35" i="104" s="1"/>
  <c r="AH10" i="104" s="1"/>
  <c r="BG44" i="101"/>
  <c r="AY44" i="101"/>
  <c r="BA54" i="87"/>
  <c r="BI54" i="87"/>
  <c r="AZ32" i="92"/>
  <c r="BH32" i="92"/>
  <c r="BA51" i="91"/>
  <c r="BI51" i="91"/>
  <c r="BF52" i="7"/>
  <c r="BL52" i="7" s="1"/>
  <c r="AO9" i="7" s="1"/>
  <c r="AX52" i="7"/>
  <c r="BD52" i="7" s="1"/>
  <c r="AJ9" i="7" s="1"/>
  <c r="BG24" i="98"/>
  <c r="AY24" i="98"/>
  <c r="BD24" i="98" s="1"/>
  <c r="AG8" i="98" s="1"/>
  <c r="AZ44" i="89"/>
  <c r="BH44" i="89"/>
  <c r="BG35" i="98"/>
  <c r="BL35" i="98" s="1"/>
  <c r="AM10" i="98" s="1"/>
  <c r="AY35" i="98"/>
  <c r="BD35" i="98" s="1"/>
  <c r="AH10" i="98" s="1"/>
  <c r="AY24" i="10"/>
  <c r="BG24" i="10"/>
  <c r="BI44" i="101"/>
  <c r="BA44" i="101"/>
  <c r="BF27" i="7"/>
  <c r="BL27" i="7" s="1"/>
  <c r="AL11" i="7" s="1"/>
  <c r="AX27" i="7"/>
  <c r="BD27" i="7" s="1"/>
  <c r="AG11" i="7" s="1"/>
  <c r="BF33" i="117"/>
  <c r="BL33" i="117" s="1"/>
  <c r="AM8" i="117" s="1"/>
  <c r="AX33" i="117"/>
  <c r="BD33" i="117" s="1"/>
  <c r="AH8" i="117" s="1"/>
  <c r="BH34" i="89"/>
  <c r="AZ34" i="89"/>
  <c r="BA26" i="87"/>
  <c r="BI26" i="87"/>
  <c r="AZ53" i="89"/>
  <c r="BH53" i="89"/>
  <c r="AY41" i="95"/>
  <c r="BG41" i="95"/>
  <c r="AZ25" i="9"/>
  <c r="BH25" i="9"/>
  <c r="AZ23" i="5"/>
  <c r="BH23" i="5"/>
  <c r="BI49" i="99"/>
  <c r="BA49" i="99"/>
  <c r="AX45" i="86"/>
  <c r="BD45" i="86" s="1"/>
  <c r="AI11" i="86" s="1"/>
  <c r="BF45" i="86"/>
  <c r="BL45" i="86" s="1"/>
  <c r="AN11" i="86" s="1"/>
  <c r="BF27" i="86"/>
  <c r="BL27" i="86" s="1"/>
  <c r="AL11" i="86" s="1"/>
  <c r="AX27" i="86"/>
  <c r="AX31" i="7"/>
  <c r="BD31" i="7" s="1"/>
  <c r="AH6" i="7" s="1"/>
  <c r="BF31" i="7"/>
  <c r="BL31" i="7" s="1"/>
  <c r="AM6" i="7" s="1"/>
  <c r="BH34" i="105"/>
  <c r="BL34" i="105" s="1"/>
  <c r="AM9" i="105" s="1"/>
  <c r="AZ34" i="105"/>
  <c r="BD34" i="105" s="1"/>
  <c r="AH9" i="105" s="1"/>
  <c r="BG40" i="5"/>
  <c r="AY40" i="5"/>
  <c r="BA31" i="106"/>
  <c r="BI31" i="106"/>
  <c r="AY32" i="93"/>
  <c r="BG32" i="93"/>
  <c r="BB36" i="106"/>
  <c r="BJ36" i="106"/>
  <c r="BA41" i="106"/>
  <c r="BI41" i="106"/>
  <c r="BG33" i="89"/>
  <c r="AY33" i="89"/>
  <c r="BH51" i="6"/>
  <c r="AZ51" i="6"/>
  <c r="BD51" i="6" s="1"/>
  <c r="AJ8" i="6" s="1"/>
  <c r="BF45" i="93"/>
  <c r="AX45" i="93"/>
  <c r="BA40" i="102"/>
  <c r="BI40" i="102"/>
  <c r="AY36" i="106"/>
  <c r="BG36" i="106"/>
  <c r="BA41" i="99"/>
  <c r="BI41" i="99"/>
  <c r="BF54" i="95"/>
  <c r="BL54" i="95" s="1"/>
  <c r="AO11" i="95" s="1"/>
  <c r="AX54" i="95"/>
  <c r="BF49" i="10"/>
  <c r="AX49" i="10"/>
  <c r="AX36" i="102"/>
  <c r="BF36" i="102"/>
  <c r="BL36" i="102" s="1"/>
  <c r="AM11" i="102" s="1"/>
  <c r="BF54" i="8"/>
  <c r="BL54" i="8" s="1"/>
  <c r="AO11" i="8" s="1"/>
  <c r="AX54" i="8"/>
  <c r="BD54" i="8" s="1"/>
  <c r="AJ11" i="8" s="1"/>
  <c r="BA24" i="99"/>
  <c r="BI24" i="99"/>
  <c r="BI24" i="91"/>
  <c r="BA24" i="91"/>
  <c r="BG22" i="87"/>
  <c r="AY22" i="87"/>
  <c r="AX36" i="85"/>
  <c r="BF36" i="85"/>
  <c r="BG49" i="117"/>
  <c r="AY49" i="117"/>
  <c r="BA23" i="102"/>
  <c r="BI23" i="102"/>
  <c r="AX41" i="91"/>
  <c r="BD41" i="91" s="1"/>
  <c r="AI7" i="91" s="1"/>
  <c r="BF41" i="91"/>
  <c r="BL41" i="91" s="1"/>
  <c r="AN7" i="91" s="1"/>
  <c r="BJ54" i="104"/>
  <c r="BB54" i="104"/>
  <c r="BF27" i="117"/>
  <c r="BL27" i="117" s="1"/>
  <c r="AL11" i="117" s="1"/>
  <c r="AX27" i="117"/>
  <c r="BD27" i="117" s="1"/>
  <c r="AG11" i="117" s="1"/>
  <c r="AY50" i="106"/>
  <c r="BG50" i="106"/>
  <c r="AX34" i="96"/>
  <c r="BF34" i="96"/>
  <c r="BF24" i="4"/>
  <c r="BL24" i="4" s="1"/>
  <c r="AL8" i="4" s="1"/>
  <c r="AX24" i="4"/>
  <c r="BD24" i="4" s="1"/>
  <c r="AG8" i="4" s="1"/>
  <c r="AZ34" i="4"/>
  <c r="BH34" i="4"/>
  <c r="BI36" i="4"/>
  <c r="BA36" i="4"/>
  <c r="BG45" i="98"/>
  <c r="AY45" i="98"/>
  <c r="BD45" i="98" s="1"/>
  <c r="AI11" i="98" s="1"/>
  <c r="BF25" i="94"/>
  <c r="AX25" i="94"/>
  <c r="BJ35" i="107"/>
  <c r="BL35" i="107" s="1"/>
  <c r="AM10" i="107" s="1"/>
  <c r="BB35" i="107"/>
  <c r="BD35" i="107" s="1"/>
  <c r="AH10" i="107" s="1"/>
  <c r="BL53" i="105"/>
  <c r="AO10" i="105" s="1"/>
  <c r="BL45" i="105"/>
  <c r="AN11" i="105" s="1"/>
  <c r="BD31" i="105"/>
  <c r="AH6" i="105" s="1"/>
  <c r="BD31" i="90"/>
  <c r="AH6" i="90" s="1"/>
  <c r="BL44" i="107"/>
  <c r="AN10" i="107" s="1"/>
  <c r="BD40" i="105"/>
  <c r="AI6" i="105" s="1"/>
  <c r="BD33" i="90"/>
  <c r="AH8" i="90" s="1"/>
  <c r="BL31" i="105"/>
  <c r="AM6" i="105" s="1"/>
  <c r="BL42" i="90"/>
  <c r="AN8" i="90" s="1"/>
  <c r="BL51" i="103"/>
  <c r="AO8" i="103" s="1"/>
  <c r="BD34" i="90"/>
  <c r="AH9" i="90" s="1"/>
  <c r="BD40" i="88"/>
  <c r="AI6" i="88" s="1"/>
  <c r="BL53" i="103"/>
  <c r="AO10" i="103" s="1"/>
  <c r="BD42" i="88"/>
  <c r="AI8" i="88" s="1"/>
  <c r="BD27" i="105"/>
  <c r="AG11" i="105" s="1"/>
  <c r="BD24" i="90"/>
  <c r="AG8" i="90" s="1"/>
  <c r="BL36" i="103"/>
  <c r="AM11" i="103" s="1"/>
  <c r="BL43" i="6"/>
  <c r="AN9" i="6" s="1"/>
  <c r="BD43" i="88"/>
  <c r="AI9" i="88" s="1"/>
  <c r="BL51" i="90"/>
  <c r="AO8" i="90" s="1"/>
  <c r="BD52" i="107"/>
  <c r="AJ9" i="107" s="1"/>
  <c r="BD26" i="103"/>
  <c r="AG10" i="103" s="1"/>
  <c r="BD53" i="90"/>
  <c r="AJ10" i="90" s="1"/>
  <c r="BL54" i="105"/>
  <c r="AO11" i="105" s="1"/>
  <c r="BL41" i="103"/>
  <c r="AN7" i="103" s="1"/>
  <c r="BD26" i="105"/>
  <c r="AG10" i="105" s="1"/>
  <c r="BL54" i="103"/>
  <c r="AO11" i="103" s="1"/>
  <c r="BL25" i="107"/>
  <c r="AL9" i="107" s="1"/>
  <c r="BL32" i="90"/>
  <c r="AM7" i="90" s="1"/>
  <c r="BD43" i="105"/>
  <c r="AI9" i="105" s="1"/>
  <c r="BL44" i="90"/>
  <c r="AN10" i="90" s="1"/>
  <c r="BL54" i="90"/>
  <c r="AO11" i="90" s="1"/>
  <c r="BL43" i="103"/>
  <c r="AN9" i="103" s="1"/>
  <c r="BD32" i="105"/>
  <c r="AH7" i="105" s="1"/>
  <c r="BL42" i="103"/>
  <c r="AN8" i="103" s="1"/>
  <c r="BD24" i="103"/>
  <c r="AG8" i="103" s="1"/>
  <c r="B20" i="48"/>
  <c r="E88" i="75"/>
  <c r="D88" i="75"/>
  <c r="B88" i="75"/>
  <c r="A119" i="48" s="1"/>
  <c r="C119" i="48" s="1"/>
  <c r="B51" i="48"/>
  <c r="B118" i="75"/>
  <c r="A84" i="48" s="1"/>
  <c r="C84" i="48" s="1"/>
  <c r="D118" i="75"/>
  <c r="E118" i="75"/>
  <c r="B177" i="48"/>
  <c r="B94" i="75"/>
  <c r="A14" i="48" s="1"/>
  <c r="C14" i="48" s="1"/>
  <c r="D94" i="75"/>
  <c r="E94" i="75"/>
  <c r="B161" i="75"/>
  <c r="A154" i="48" s="1"/>
  <c r="C154" i="48" s="1"/>
  <c r="E161" i="75"/>
  <c r="D161" i="75"/>
  <c r="B159" i="48"/>
  <c r="D28" i="75"/>
  <c r="B28" i="75"/>
  <c r="A133" i="48" s="1"/>
  <c r="C133" i="48" s="1"/>
  <c r="E28" i="75"/>
  <c r="D25" i="75"/>
  <c r="B25" i="75"/>
  <c r="A121" i="48" s="1"/>
  <c r="C121" i="48" s="1"/>
  <c r="E25" i="75"/>
  <c r="D135" i="75"/>
  <c r="B135" i="75"/>
  <c r="A51" i="48" s="1"/>
  <c r="C51" i="48" s="1"/>
  <c r="E135" i="75"/>
  <c r="D194" i="75"/>
  <c r="B194" i="75"/>
  <c r="A191" i="48" s="1"/>
  <c r="C191" i="48" s="1"/>
  <c r="E194" i="75"/>
  <c r="S2" i="47"/>
  <c r="S3" i="47"/>
  <c r="L3" i="112"/>
  <c r="L2" i="112"/>
  <c r="F15" i="112" s="1"/>
  <c r="D156" i="75"/>
  <c r="E156" i="75"/>
  <c r="B156" i="75"/>
  <c r="A170" i="48" s="1"/>
  <c r="C170" i="48" s="1"/>
  <c r="B212" i="48"/>
  <c r="B176" i="48"/>
  <c r="B117" i="48"/>
  <c r="B66" i="75"/>
  <c r="A4" i="48" s="1"/>
  <c r="C4" i="48" s="1"/>
  <c r="D66" i="75"/>
  <c r="E66" i="75"/>
  <c r="B87" i="75"/>
  <c r="A115" i="48" s="1"/>
  <c r="C115" i="48" s="1"/>
  <c r="D87" i="75"/>
  <c r="E87" i="75"/>
  <c r="B111" i="48"/>
  <c r="B10" i="48"/>
  <c r="B48" i="75"/>
  <c r="A106" i="48" s="1"/>
  <c r="C106" i="48" s="1"/>
  <c r="D48" i="75"/>
  <c r="E48" i="75"/>
  <c r="B34" i="48"/>
  <c r="B5" i="48"/>
  <c r="B131" i="48"/>
  <c r="B37" i="48"/>
  <c r="B107" i="48"/>
  <c r="B21" i="48"/>
  <c r="B135" i="48"/>
  <c r="B218" i="48"/>
  <c r="B168" i="48"/>
  <c r="D155" i="75"/>
  <c r="E155" i="75"/>
  <c r="B155" i="75"/>
  <c r="A174" i="48" s="1"/>
  <c r="C174" i="48" s="1"/>
  <c r="B190" i="48"/>
  <c r="B167" i="75"/>
  <c r="A188" i="48" s="1"/>
  <c r="C188" i="48" s="1"/>
  <c r="E167" i="75"/>
  <c r="D167" i="75"/>
  <c r="B102" i="48"/>
  <c r="E190" i="75"/>
  <c r="B190" i="75"/>
  <c r="A200" i="48" s="1"/>
  <c r="C200" i="48" s="1"/>
  <c r="D190" i="75"/>
  <c r="B75" i="48"/>
  <c r="B178" i="48"/>
  <c r="B92" i="48"/>
  <c r="E47" i="75"/>
  <c r="D47" i="75"/>
  <c r="B47" i="75"/>
  <c r="A110" i="48" s="1"/>
  <c r="C110" i="48" s="1"/>
  <c r="B57" i="48"/>
  <c r="B115" i="48"/>
  <c r="E91" i="75"/>
  <c r="B91" i="75"/>
  <c r="A131" i="48" s="1"/>
  <c r="C131" i="48" s="1"/>
  <c r="D91" i="75"/>
  <c r="E116" i="75"/>
  <c r="B116" i="75"/>
  <c r="A92" i="48" s="1"/>
  <c r="C92" i="48" s="1"/>
  <c r="D116" i="75"/>
  <c r="E189" i="75"/>
  <c r="B189" i="75"/>
  <c r="A203" i="48" s="1"/>
  <c r="C203" i="48" s="1"/>
  <c r="D189" i="75"/>
  <c r="D160" i="75"/>
  <c r="E160" i="75"/>
  <c r="B160" i="75"/>
  <c r="A157" i="48" s="1"/>
  <c r="C157" i="48" s="1"/>
  <c r="B27" i="48"/>
  <c r="B100" i="75"/>
  <c r="A27" i="48" s="1"/>
  <c r="C27" i="48" s="1"/>
  <c r="E100" i="75"/>
  <c r="D100" i="75"/>
  <c r="D41" i="75"/>
  <c r="B41" i="75"/>
  <c r="A134" i="48" s="1"/>
  <c r="C134" i="48" s="1"/>
  <c r="E41" i="75"/>
  <c r="B195" i="48"/>
  <c r="B112" i="48"/>
  <c r="B166" i="75"/>
  <c r="A187" i="48" s="1"/>
  <c r="C187" i="48" s="1"/>
  <c r="E166" i="75"/>
  <c r="D166" i="75"/>
  <c r="B134" i="75"/>
  <c r="A46" i="48" s="1"/>
  <c r="C46" i="48" s="1"/>
  <c r="D134" i="75"/>
  <c r="E134" i="75"/>
  <c r="B104" i="48"/>
  <c r="B32" i="48"/>
  <c r="B39" i="75"/>
  <c r="A13" i="48" s="1"/>
  <c r="C13" i="48" s="1"/>
  <c r="D39" i="75"/>
  <c r="E39" i="75"/>
  <c r="B74" i="75"/>
  <c r="A63" i="48" s="1"/>
  <c r="C63" i="48" s="1"/>
  <c r="E74" i="75"/>
  <c r="D74" i="75"/>
  <c r="B160" i="48"/>
  <c r="B171" i="48"/>
  <c r="B89" i="48"/>
  <c r="B76" i="48"/>
  <c r="E178" i="75"/>
  <c r="B178" i="75"/>
  <c r="A189" i="48" s="1"/>
  <c r="C189" i="48" s="1"/>
  <c r="D178" i="75"/>
  <c r="B138" i="75"/>
  <c r="A171" i="48" s="1"/>
  <c r="C171" i="48" s="1"/>
  <c r="E138" i="75"/>
  <c r="D138" i="75"/>
  <c r="B151" i="48"/>
  <c r="E31" i="75"/>
  <c r="B31" i="75"/>
  <c r="A16" i="48" s="1"/>
  <c r="C16" i="48" s="1"/>
  <c r="D31" i="75"/>
  <c r="B230" i="48"/>
  <c r="D68" i="75"/>
  <c r="E68" i="75"/>
  <c r="B68" i="75"/>
  <c r="A34" i="48" s="1"/>
  <c r="C34" i="48" s="1"/>
  <c r="E158" i="75"/>
  <c r="D158" i="75"/>
  <c r="B158" i="75"/>
  <c r="A163" i="48" s="1"/>
  <c r="C163" i="48" s="1"/>
  <c r="B76" i="75"/>
  <c r="A71" i="48" s="1"/>
  <c r="C71" i="48" s="1"/>
  <c r="E76" i="75"/>
  <c r="D76" i="75"/>
  <c r="B52" i="48"/>
  <c r="B79" i="48"/>
  <c r="B187" i="48"/>
  <c r="E151" i="75"/>
  <c r="D151" i="75"/>
  <c r="B151" i="75"/>
  <c r="A162" i="48" s="1"/>
  <c r="C162" i="48" s="1"/>
  <c r="B188" i="75"/>
  <c r="A206" i="48" s="1"/>
  <c r="C206" i="48" s="1"/>
  <c r="E188" i="75"/>
  <c r="D188" i="75"/>
  <c r="E22" i="75"/>
  <c r="B22" i="75"/>
  <c r="A109" i="48" s="1"/>
  <c r="C109" i="48" s="1"/>
  <c r="D22" i="75"/>
  <c r="B46" i="48"/>
  <c r="B64" i="48"/>
  <c r="B104" i="75"/>
  <c r="A11" i="48" s="1"/>
  <c r="C11" i="48" s="1"/>
  <c r="D104" i="75"/>
  <c r="E104" i="75"/>
  <c r="B185" i="48"/>
  <c r="D56" i="75"/>
  <c r="B56" i="75"/>
  <c r="A74" i="48" s="1"/>
  <c r="C74" i="48" s="1"/>
  <c r="E56" i="75"/>
  <c r="B129" i="48"/>
  <c r="D107" i="75"/>
  <c r="E107" i="75"/>
  <c r="B107" i="75"/>
  <c r="A128" i="48" s="1"/>
  <c r="C128" i="48" s="1"/>
  <c r="E171" i="75"/>
  <c r="B171" i="75"/>
  <c r="A180" i="48" s="1"/>
  <c r="C180" i="48" s="1"/>
  <c r="D171" i="75"/>
  <c r="B6" i="48"/>
  <c r="B99" i="48"/>
  <c r="B164" i="48"/>
  <c r="B25" i="48"/>
  <c r="E184" i="75"/>
  <c r="D184" i="75"/>
  <c r="B184" i="75"/>
  <c r="A218" i="48" s="1"/>
  <c r="C218" i="48" s="1"/>
  <c r="B61" i="75"/>
  <c r="A53" i="48" s="1"/>
  <c r="C53" i="48" s="1"/>
  <c r="D61" i="75"/>
  <c r="E61" i="75"/>
  <c r="E119" i="75"/>
  <c r="D119" i="75"/>
  <c r="B119" i="75"/>
  <c r="A80" i="48" s="1"/>
  <c r="C80" i="48" s="1"/>
  <c r="B179" i="48"/>
  <c r="B144" i="75"/>
  <c r="A155" i="48" s="1"/>
  <c r="C155" i="48" s="1"/>
  <c r="E144" i="75"/>
  <c r="D144" i="75"/>
  <c r="B109" i="75"/>
  <c r="A120" i="48" s="1"/>
  <c r="C120" i="48" s="1"/>
  <c r="D109" i="75"/>
  <c r="E109" i="75"/>
  <c r="B192" i="48"/>
  <c r="D67" i="75"/>
  <c r="B67" i="75"/>
  <c r="A5" i="48" s="1"/>
  <c r="C5" i="48" s="1"/>
  <c r="E67" i="75"/>
  <c r="B13" i="48"/>
  <c r="D181" i="75"/>
  <c r="E181" i="75"/>
  <c r="B181" i="75"/>
  <c r="A227" i="48" s="1"/>
  <c r="C227" i="48" s="1"/>
  <c r="E165" i="75"/>
  <c r="D165" i="75"/>
  <c r="B165" i="75"/>
  <c r="A185" i="48" s="1"/>
  <c r="C185" i="48" s="1"/>
  <c r="B180" i="48"/>
  <c r="B75" i="75"/>
  <c r="A67" i="48" s="1"/>
  <c r="C67" i="48" s="1"/>
  <c r="E75" i="75"/>
  <c r="D75" i="75"/>
  <c r="B173" i="75"/>
  <c r="A178" i="48" s="1"/>
  <c r="C178" i="48" s="1"/>
  <c r="E173" i="75"/>
  <c r="D173" i="75"/>
  <c r="D54" i="75"/>
  <c r="B54" i="75"/>
  <c r="A82" i="48" s="1"/>
  <c r="C82" i="48" s="1"/>
  <c r="E54" i="75"/>
  <c r="B95" i="75"/>
  <c r="A18" i="48" s="1"/>
  <c r="C18" i="48" s="1"/>
  <c r="D95" i="75"/>
  <c r="E95" i="75"/>
  <c r="B19" i="48"/>
  <c r="E168" i="75"/>
  <c r="B168" i="75"/>
  <c r="A186" i="48" s="1"/>
  <c r="C186" i="48" s="1"/>
  <c r="D168" i="75"/>
  <c r="E77" i="75"/>
  <c r="B77" i="75"/>
  <c r="A75" i="48" s="1"/>
  <c r="C75" i="48" s="1"/>
  <c r="D77" i="75"/>
  <c r="B73" i="48"/>
  <c r="D115" i="75"/>
  <c r="E115" i="75"/>
  <c r="B115" i="75"/>
  <c r="A96" i="48" s="1"/>
  <c r="C96" i="48" s="1"/>
  <c r="B163" i="48"/>
  <c r="D123" i="75"/>
  <c r="B123" i="75"/>
  <c r="A64" i="48" s="1"/>
  <c r="C64" i="48" s="1"/>
  <c r="E123" i="75"/>
  <c r="B47" i="48"/>
  <c r="B30" i="48"/>
  <c r="E30" i="75"/>
  <c r="D30" i="75"/>
  <c r="B30" i="75"/>
  <c r="A12" i="48" s="1"/>
  <c r="C12" i="48" s="1"/>
  <c r="E18" i="75"/>
  <c r="D18" i="75"/>
  <c r="B18" i="75"/>
  <c r="A93" i="48" s="1"/>
  <c r="C93" i="48" s="1"/>
  <c r="B174" i="48"/>
  <c r="B22" i="48"/>
  <c r="B87" i="48"/>
  <c r="B157" i="48"/>
  <c r="D33" i="75"/>
  <c r="E33" i="75"/>
  <c r="B33" i="75"/>
  <c r="A24" i="48" s="1"/>
  <c r="C24" i="48" s="1"/>
  <c r="B43" i="75"/>
  <c r="A126" i="48" s="1"/>
  <c r="C126" i="48" s="1"/>
  <c r="E43" i="75"/>
  <c r="D43" i="75"/>
  <c r="B40" i="75"/>
  <c r="A9" i="48" s="1"/>
  <c r="C9" i="48" s="1"/>
  <c r="E40" i="75"/>
  <c r="D40" i="75"/>
  <c r="B62" i="48"/>
  <c r="B97" i="48"/>
  <c r="E93" i="75"/>
  <c r="B93" i="75"/>
  <c r="A10" i="48" s="1"/>
  <c r="C10" i="48" s="1"/>
  <c r="D93" i="75"/>
  <c r="B93" i="48"/>
  <c r="B68" i="48"/>
  <c r="E51" i="75"/>
  <c r="B51" i="75"/>
  <c r="A94" i="48" s="1"/>
  <c r="C94" i="48" s="1"/>
  <c r="D51" i="75"/>
  <c r="D176" i="75"/>
  <c r="B176" i="75"/>
  <c r="A175" i="48" s="1"/>
  <c r="C175" i="48" s="1"/>
  <c r="E176" i="75"/>
  <c r="D105" i="75"/>
  <c r="B105" i="75"/>
  <c r="A136" i="48" s="1"/>
  <c r="C136" i="48" s="1"/>
  <c r="E105" i="75"/>
  <c r="B28" i="48"/>
  <c r="B123" i="48"/>
  <c r="B67" i="48"/>
  <c r="B149" i="48"/>
  <c r="E147" i="75"/>
  <c r="D147" i="75"/>
  <c r="B147" i="75"/>
  <c r="A150" i="48" s="1"/>
  <c r="C150" i="48" s="1"/>
  <c r="B82" i="48"/>
  <c r="B156" i="48"/>
  <c r="B183" i="48"/>
  <c r="B44" i="75"/>
  <c r="A122" i="48" s="1"/>
  <c r="C122" i="48" s="1"/>
  <c r="D44" i="75"/>
  <c r="E44" i="75"/>
  <c r="E89" i="75"/>
  <c r="B89" i="75"/>
  <c r="A123" i="48" s="1"/>
  <c r="C123" i="48" s="1"/>
  <c r="D89" i="75"/>
  <c r="B166" i="48"/>
  <c r="B98" i="75"/>
  <c r="A30" i="48" s="1"/>
  <c r="C30" i="48" s="1"/>
  <c r="E98" i="75"/>
  <c r="D98" i="75"/>
  <c r="D131" i="75"/>
  <c r="E131" i="75"/>
  <c r="B131" i="75"/>
  <c r="A7" i="48" s="1"/>
  <c r="C7" i="48" s="1"/>
  <c r="E112" i="75"/>
  <c r="D112" i="75"/>
  <c r="B112" i="75"/>
  <c r="A108" i="48" s="1"/>
  <c r="C108" i="48" s="1"/>
  <c r="E108" i="75"/>
  <c r="D108" i="75"/>
  <c r="B108" i="75"/>
  <c r="A124" i="48" s="1"/>
  <c r="C124" i="48" s="1"/>
  <c r="D65" i="75"/>
  <c r="B65" i="75"/>
  <c r="A33" i="48" s="1"/>
  <c r="C33" i="48" s="1"/>
  <c r="E65" i="75"/>
  <c r="B9" i="48"/>
  <c r="B39" i="48"/>
  <c r="B162" i="48"/>
  <c r="B11" i="48"/>
  <c r="B36" i="75"/>
  <c r="A25" i="48" s="1"/>
  <c r="C25" i="48" s="1"/>
  <c r="D36" i="75"/>
  <c r="E36" i="75"/>
  <c r="B152" i="48"/>
  <c r="B42" i="48"/>
  <c r="B206" i="48"/>
  <c r="E58" i="75"/>
  <c r="D58" i="75"/>
  <c r="B58" i="75"/>
  <c r="A66" i="48" s="1"/>
  <c r="C66" i="48" s="1"/>
  <c r="B59" i="75"/>
  <c r="A62" i="48" s="1"/>
  <c r="C62" i="48" s="1"/>
  <c r="E59" i="75"/>
  <c r="D59" i="75"/>
  <c r="B50" i="48"/>
  <c r="B221" i="48"/>
  <c r="B86" i="48"/>
  <c r="B158" i="48"/>
  <c r="B186" i="48"/>
  <c r="B153" i="48"/>
  <c r="B118" i="48"/>
  <c r="B90" i="48"/>
  <c r="B3" i="48"/>
  <c r="D19" i="75"/>
  <c r="B19" i="75"/>
  <c r="A97" i="48" s="1"/>
  <c r="C97" i="48" s="1"/>
  <c r="E19" i="75"/>
  <c r="B172" i="48"/>
  <c r="B74" i="48"/>
  <c r="E106" i="75"/>
  <c r="B106" i="75"/>
  <c r="A132" i="48" s="1"/>
  <c r="C132" i="48" s="1"/>
  <c r="D106" i="75"/>
  <c r="B155" i="48"/>
  <c r="E69" i="75"/>
  <c r="B69" i="75"/>
  <c r="A39" i="48" s="1"/>
  <c r="C39" i="48" s="1"/>
  <c r="D69" i="75"/>
  <c r="B43" i="48"/>
  <c r="B17" i="48"/>
  <c r="B53" i="75"/>
  <c r="A86" i="48" s="1"/>
  <c r="C86" i="48" s="1"/>
  <c r="D53" i="75"/>
  <c r="E53" i="75"/>
  <c r="B132" i="48"/>
  <c r="E55" i="75"/>
  <c r="D55" i="75"/>
  <c r="B55" i="75"/>
  <c r="A78" i="48" s="1"/>
  <c r="C78" i="48" s="1"/>
  <c r="Q2" i="75"/>
  <c r="R2" i="75" s="1"/>
  <c r="AF2" i="75"/>
  <c r="AG2" i="75" s="1"/>
  <c r="W2" i="75"/>
  <c r="AC2" i="75"/>
  <c r="AE2" i="75" s="1"/>
  <c r="Z2" i="75"/>
  <c r="AA2" i="75" s="1"/>
  <c r="T2" i="75"/>
  <c r="U2" i="75" s="1"/>
  <c r="B170" i="48"/>
  <c r="B192" i="75"/>
  <c r="A195" i="48" s="1"/>
  <c r="C195" i="48" s="1"/>
  <c r="E192" i="75"/>
  <c r="D192" i="75"/>
  <c r="E122" i="75"/>
  <c r="D122" i="75"/>
  <c r="B122" i="75"/>
  <c r="A68" i="48" s="1"/>
  <c r="C68" i="48" s="1"/>
  <c r="B33" i="48"/>
  <c r="B56" i="48"/>
  <c r="B125" i="75"/>
  <c r="A55" i="48" s="1"/>
  <c r="C55" i="48" s="1"/>
  <c r="E125" i="75"/>
  <c r="D125" i="75"/>
  <c r="B15" i="48"/>
  <c r="B134" i="48"/>
  <c r="B7" i="48"/>
  <c r="B103" i="48"/>
  <c r="B94" i="48"/>
  <c r="E20" i="75"/>
  <c r="B20" i="75"/>
  <c r="A101" i="48" s="1"/>
  <c r="C101" i="48" s="1"/>
  <c r="D20" i="75"/>
  <c r="B29" i="48"/>
  <c r="E128" i="75"/>
  <c r="D128" i="75"/>
  <c r="B128" i="75"/>
  <c r="A40" i="48" s="1"/>
  <c r="C40" i="48" s="1"/>
  <c r="AH52" i="47"/>
  <c r="AH64" i="47"/>
  <c r="AH177" i="47"/>
  <c r="AH114" i="47"/>
  <c r="AH161" i="47"/>
  <c r="AH48" i="47"/>
  <c r="AH109" i="47"/>
  <c r="AH58" i="47"/>
  <c r="AH89" i="47"/>
  <c r="AH197" i="47"/>
  <c r="AH189" i="47"/>
  <c r="AH108" i="47"/>
  <c r="AH160" i="47"/>
  <c r="AH123" i="47"/>
  <c r="AH79" i="47"/>
  <c r="AH122" i="47"/>
  <c r="AH166" i="47"/>
  <c r="AH67" i="47"/>
  <c r="AH132" i="47"/>
  <c r="AH80" i="47"/>
  <c r="AH164" i="47"/>
  <c r="AH57" i="47"/>
  <c r="AH93" i="47"/>
  <c r="AH140" i="47"/>
  <c r="AH51" i="47"/>
  <c r="AH76" i="47"/>
  <c r="AH103" i="47"/>
  <c r="AH112" i="47"/>
  <c r="AH159" i="47"/>
  <c r="AH169" i="47"/>
  <c r="AH77" i="47"/>
  <c r="AH44" i="47"/>
  <c r="AH35" i="47"/>
  <c r="AH176" i="47"/>
  <c r="AH199" i="47"/>
  <c r="AH91" i="47"/>
  <c r="AH182" i="47"/>
  <c r="AH40" i="47"/>
  <c r="AH61" i="47"/>
  <c r="AH32" i="47"/>
  <c r="AH147" i="47"/>
  <c r="AH74" i="47"/>
  <c r="AH145" i="47"/>
  <c r="AH165" i="47"/>
  <c r="AH138" i="47"/>
  <c r="AH184" i="47"/>
  <c r="AH126" i="47"/>
  <c r="AH186" i="47"/>
  <c r="AH174" i="47"/>
  <c r="AH95" i="47"/>
  <c r="AH96" i="47"/>
  <c r="AH110" i="47"/>
  <c r="AH129" i="47"/>
  <c r="AH59" i="47"/>
  <c r="AH175" i="47"/>
  <c r="AH27" i="47"/>
  <c r="AH168" i="47"/>
  <c r="AH179" i="47"/>
  <c r="AH167" i="47"/>
  <c r="AH54" i="47"/>
  <c r="AH63" i="47"/>
  <c r="AH39" i="47"/>
  <c r="AH198" i="47"/>
  <c r="AH187" i="47"/>
  <c r="AH154" i="47"/>
  <c r="AH149" i="47"/>
  <c r="AH98" i="47"/>
  <c r="AH70" i="47"/>
  <c r="AH100" i="47"/>
  <c r="AH83" i="47"/>
  <c r="AH150" i="47"/>
  <c r="AH72" i="47"/>
  <c r="AH136" i="47"/>
  <c r="AH62" i="47"/>
  <c r="AH46" i="47"/>
  <c r="AH81" i="47"/>
  <c r="AH144" i="47"/>
  <c r="AH31" i="47"/>
  <c r="AH99" i="47"/>
  <c r="AH200" i="47"/>
  <c r="AH190" i="47"/>
  <c r="AH49" i="47"/>
  <c r="AH65" i="47"/>
  <c r="AH192" i="47"/>
  <c r="AH134" i="47"/>
  <c r="AH143" i="47"/>
  <c r="AH88" i="47"/>
  <c r="AH185" i="47"/>
  <c r="AH180" i="47"/>
  <c r="AH105" i="47"/>
  <c r="AH148" i="47"/>
  <c r="AH155" i="47"/>
  <c r="AH45" i="47"/>
  <c r="AH85" i="47"/>
  <c r="AH33" i="47"/>
  <c r="AH163" i="47"/>
  <c r="AH137" i="47"/>
  <c r="AH36" i="47"/>
  <c r="AH38" i="47"/>
  <c r="AH111" i="47"/>
  <c r="AH90" i="47"/>
  <c r="AH60" i="47"/>
  <c r="AH101" i="47"/>
  <c r="AH193" i="47"/>
  <c r="AH133" i="47"/>
  <c r="AH135" i="47"/>
  <c r="AH170" i="47"/>
  <c r="AH139" i="47"/>
  <c r="AH78" i="47"/>
  <c r="AH156" i="47"/>
  <c r="AH173" i="47"/>
  <c r="AH56" i="47"/>
  <c r="AH53" i="47"/>
  <c r="AH158" i="47"/>
  <c r="AH82" i="47"/>
  <c r="AH157" i="47"/>
  <c r="AH151" i="47"/>
  <c r="AH113" i="47"/>
  <c r="AH146" i="47"/>
  <c r="AH37" i="47"/>
  <c r="AH102" i="47"/>
  <c r="AH202" i="47"/>
  <c r="AH130" i="47"/>
  <c r="AH178" i="47"/>
  <c r="AH104" i="47"/>
  <c r="AH116" i="47"/>
  <c r="AH119" i="47"/>
  <c r="AH141" i="47"/>
  <c r="AH191" i="47"/>
  <c r="AH124" i="47"/>
  <c r="AH107" i="47"/>
  <c r="AH196" i="47"/>
  <c r="AH43" i="47"/>
  <c r="AH73" i="47"/>
  <c r="AH92" i="47"/>
  <c r="AH118" i="47"/>
  <c r="AH42" i="47"/>
  <c r="AH162" i="47"/>
  <c r="AH25" i="47"/>
  <c r="AH69" i="47"/>
  <c r="AH188" i="47"/>
  <c r="AH68" i="47"/>
  <c r="AH194" i="47"/>
  <c r="AH142" i="47"/>
  <c r="AH120" i="47"/>
  <c r="AH26" i="47"/>
  <c r="AH127" i="47"/>
  <c r="AH128" i="47"/>
  <c r="AH183" i="47"/>
  <c r="AH66" i="47"/>
  <c r="AH71" i="47"/>
  <c r="AH84" i="47"/>
  <c r="AH131" i="47"/>
  <c r="AH28" i="47"/>
  <c r="AH115" i="47"/>
  <c r="AH47" i="47"/>
  <c r="AH195" i="47"/>
  <c r="AH34" i="47"/>
  <c r="AH97" i="47"/>
  <c r="AH172" i="47"/>
  <c r="AH181" i="47"/>
  <c r="AH121" i="47"/>
  <c r="AH75" i="47"/>
  <c r="AH117" i="47"/>
  <c r="AH55" i="47"/>
  <c r="AH29" i="47"/>
  <c r="AH153" i="47"/>
  <c r="AH86" i="47"/>
  <c r="AH171" i="47"/>
  <c r="AH87" i="47"/>
  <c r="AH30" i="47"/>
  <c r="AH41" i="47"/>
  <c r="AH106" i="47"/>
  <c r="AH50" i="47"/>
  <c r="AH94" i="47"/>
  <c r="AH201" i="47"/>
  <c r="AH125" i="47"/>
  <c r="AH152" i="47"/>
  <c r="B209" i="48"/>
  <c r="E102" i="75"/>
  <c r="B102" i="75"/>
  <c r="A19" i="48" s="1"/>
  <c r="C19" i="48" s="1"/>
  <c r="D102" i="75"/>
  <c r="E117" i="75"/>
  <c r="B117" i="75"/>
  <c r="A88" i="48" s="1"/>
  <c r="C88" i="48" s="1"/>
  <c r="D117" i="75"/>
  <c r="E35" i="75"/>
  <c r="D35" i="75"/>
  <c r="B35" i="75"/>
  <c r="A29" i="48" s="1"/>
  <c r="C29" i="48" s="1"/>
  <c r="B116" i="48"/>
  <c r="B124" i="48"/>
  <c r="B12" i="48"/>
  <c r="B108" i="48"/>
  <c r="B154" i="75"/>
  <c r="A173" i="48" s="1"/>
  <c r="C173" i="48" s="1"/>
  <c r="E154" i="75"/>
  <c r="D154" i="75"/>
  <c r="B182" i="48"/>
  <c r="D169" i="75"/>
  <c r="B169" i="75"/>
  <c r="A184" i="48" s="1"/>
  <c r="C184" i="48" s="1"/>
  <c r="E169" i="75"/>
  <c r="E84" i="75"/>
  <c r="D84" i="75"/>
  <c r="B84" i="75"/>
  <c r="A103" i="48" s="1"/>
  <c r="C103" i="48" s="1"/>
  <c r="B41" i="48"/>
  <c r="B18" i="48"/>
  <c r="B136" i="48"/>
  <c r="B38" i="75"/>
  <c r="A17" i="48" s="1"/>
  <c r="C17" i="48" s="1"/>
  <c r="E38" i="75"/>
  <c r="D38" i="75"/>
  <c r="D78" i="75"/>
  <c r="E78" i="75"/>
  <c r="B78" i="75"/>
  <c r="A79" i="48" s="1"/>
  <c r="C79" i="48" s="1"/>
  <c r="B191" i="48"/>
  <c r="E46" i="75"/>
  <c r="D46" i="75"/>
  <c r="B46" i="75"/>
  <c r="A114" i="48" s="1"/>
  <c r="C114" i="48" s="1"/>
  <c r="B92" i="75"/>
  <c r="A135" i="48" s="1"/>
  <c r="C135" i="48" s="1"/>
  <c r="D92" i="75"/>
  <c r="E92" i="75"/>
  <c r="E182" i="75"/>
  <c r="B182" i="75"/>
  <c r="A224" i="48" s="1"/>
  <c r="C224" i="48" s="1"/>
  <c r="D182" i="75"/>
  <c r="B119" i="48"/>
  <c r="B23" i="75"/>
  <c r="A113" i="48" s="1"/>
  <c r="C113" i="48" s="1"/>
  <c r="E23" i="75"/>
  <c r="D23" i="75"/>
  <c r="B31" i="48"/>
  <c r="B14" i="48"/>
  <c r="B36" i="48"/>
  <c r="E90" i="75"/>
  <c r="D90" i="75"/>
  <c r="B90" i="75"/>
  <c r="A127" i="48" s="1"/>
  <c r="C127" i="48" s="1"/>
  <c r="B188" i="48"/>
  <c r="B24" i="75"/>
  <c r="A117" i="48" s="1"/>
  <c r="C117" i="48" s="1"/>
  <c r="E24" i="75"/>
  <c r="D24" i="75"/>
  <c r="D164" i="75"/>
  <c r="E164" i="75"/>
  <c r="B164" i="75"/>
  <c r="A183" i="48" s="1"/>
  <c r="C183" i="48" s="1"/>
  <c r="B187" i="75"/>
  <c r="A209" i="48" s="1"/>
  <c r="C209" i="48" s="1"/>
  <c r="E187" i="75"/>
  <c r="D187" i="75"/>
  <c r="D132" i="75"/>
  <c r="B132" i="75"/>
  <c r="A36" i="48" s="1"/>
  <c r="C36" i="48" s="1"/>
  <c r="E132" i="75"/>
  <c r="E49" i="75"/>
  <c r="B49" i="75"/>
  <c r="A102" i="48" s="1"/>
  <c r="C102" i="48" s="1"/>
  <c r="D49" i="75"/>
  <c r="B80" i="48"/>
  <c r="D141" i="75"/>
  <c r="E141" i="75"/>
  <c r="B141" i="75"/>
  <c r="A164" i="48" s="1"/>
  <c r="C164" i="48" s="1"/>
  <c r="B85" i="48"/>
  <c r="D26" i="75"/>
  <c r="B26" i="75"/>
  <c r="A125" i="48" s="1"/>
  <c r="C125" i="48" s="1"/>
  <c r="E26" i="75"/>
  <c r="B181" i="48"/>
  <c r="B84" i="48"/>
  <c r="B175" i="48"/>
  <c r="B185" i="75"/>
  <c r="A215" i="48" s="1"/>
  <c r="C215" i="48" s="1"/>
  <c r="E185" i="75"/>
  <c r="D185" i="75"/>
  <c r="E80" i="75"/>
  <c r="B80" i="75"/>
  <c r="A87" i="48" s="1"/>
  <c r="C87" i="48" s="1"/>
  <c r="D80" i="75"/>
  <c r="B111" i="75"/>
  <c r="A112" i="48" s="1"/>
  <c r="C112" i="48" s="1"/>
  <c r="E111" i="75"/>
  <c r="D111" i="75"/>
  <c r="D52" i="75"/>
  <c r="B52" i="75"/>
  <c r="A90" i="48" s="1"/>
  <c r="C90" i="48" s="1"/>
  <c r="E52" i="75"/>
  <c r="D126" i="75"/>
  <c r="E126" i="75"/>
  <c r="B126" i="75"/>
  <c r="A50" i="48" s="1"/>
  <c r="C50" i="48" s="1"/>
  <c r="B126" i="48"/>
  <c r="E172" i="75"/>
  <c r="D172" i="75"/>
  <c r="B172" i="75"/>
  <c r="A179" i="48" s="1"/>
  <c r="C179" i="48" s="1"/>
  <c r="B125" i="48"/>
  <c r="B66" i="48"/>
  <c r="B83" i="48"/>
  <c r="B193" i="75"/>
  <c r="A192" i="48" s="1"/>
  <c r="C192" i="48" s="1"/>
  <c r="E193" i="75"/>
  <c r="D193" i="75"/>
  <c r="B96" i="48"/>
  <c r="B34" i="75"/>
  <c r="A28" i="48" s="1"/>
  <c r="C28" i="48" s="1"/>
  <c r="E34" i="75"/>
  <c r="D34" i="75"/>
  <c r="B128" i="48"/>
  <c r="B53" i="48"/>
  <c r="D180" i="75"/>
  <c r="B180" i="75"/>
  <c r="A230" i="48" s="1"/>
  <c r="C230" i="48" s="1"/>
  <c r="E180" i="75"/>
  <c r="D162" i="75"/>
  <c r="B162" i="75"/>
  <c r="A151" i="48" s="1"/>
  <c r="C151" i="48" s="1"/>
  <c r="E162" i="75"/>
  <c r="B145" i="75"/>
  <c r="A152" i="48" s="1"/>
  <c r="C152" i="48" s="1"/>
  <c r="D145" i="75"/>
  <c r="E145" i="75"/>
  <c r="D133" i="75"/>
  <c r="B133" i="75"/>
  <c r="A41" i="48" s="1"/>
  <c r="C41" i="48" s="1"/>
  <c r="E133" i="75"/>
  <c r="B95" i="48"/>
  <c r="B59" i="48"/>
  <c r="B157" i="75"/>
  <c r="A166" i="48" s="1"/>
  <c r="C166" i="48" s="1"/>
  <c r="E157" i="75"/>
  <c r="D157" i="75"/>
  <c r="E137" i="75"/>
  <c r="D137" i="75"/>
  <c r="B137" i="75"/>
  <c r="A167" i="48" s="1"/>
  <c r="C167" i="48" s="1"/>
  <c r="B98" i="48"/>
  <c r="E72" i="75"/>
  <c r="D72" i="75"/>
  <c r="B72" i="75"/>
  <c r="A54" i="48" s="1"/>
  <c r="C54" i="48" s="1"/>
  <c r="B161" i="48"/>
  <c r="B69" i="48"/>
  <c r="B148" i="75"/>
  <c r="A153" i="48" s="1"/>
  <c r="C153" i="48" s="1"/>
  <c r="E148" i="75"/>
  <c r="D148" i="75"/>
  <c r="B130" i="75"/>
  <c r="A6" i="48" s="1"/>
  <c r="C6" i="48" s="1"/>
  <c r="D130" i="75"/>
  <c r="E130" i="75"/>
  <c r="B120" i="75"/>
  <c r="A76" i="48" s="1"/>
  <c r="C76" i="48" s="1"/>
  <c r="D120" i="75"/>
  <c r="E120" i="75"/>
  <c r="B42" i="75"/>
  <c r="A130" i="48" s="1"/>
  <c r="C130" i="48" s="1"/>
  <c r="E42" i="75"/>
  <c r="D42" i="75"/>
  <c r="B175" i="75"/>
  <c r="A176" i="48" s="1"/>
  <c r="C176" i="48" s="1"/>
  <c r="E175" i="75"/>
  <c r="D175" i="75"/>
  <c r="B122" i="48"/>
  <c r="B8" i="48"/>
  <c r="B88" i="48"/>
  <c r="D64" i="75"/>
  <c r="B64" i="75"/>
  <c r="A38" i="48" s="1"/>
  <c r="C38" i="48" s="1"/>
  <c r="E64" i="75"/>
  <c r="B127" i="75"/>
  <c r="A45" i="48" s="1"/>
  <c r="C45" i="48" s="1"/>
  <c r="D127" i="75"/>
  <c r="E127" i="75"/>
  <c r="B49" i="48"/>
  <c r="D32" i="75"/>
  <c r="B32" i="75"/>
  <c r="A20" i="48" s="1"/>
  <c r="C20" i="48" s="1"/>
  <c r="E32" i="75"/>
  <c r="B81" i="48"/>
  <c r="B127" i="48"/>
  <c r="E21" i="75"/>
  <c r="B21" i="75"/>
  <c r="A105" i="48" s="1"/>
  <c r="C105" i="48" s="1"/>
  <c r="D21" i="75"/>
  <c r="B70" i="48"/>
  <c r="D29" i="75"/>
  <c r="E29" i="75"/>
  <c r="B29" i="75"/>
  <c r="A8" i="48" s="1"/>
  <c r="C8" i="48" s="1"/>
  <c r="D103" i="75"/>
  <c r="E103" i="75"/>
  <c r="B103" i="75"/>
  <c r="A15" i="48" s="1"/>
  <c r="C15" i="48" s="1"/>
  <c r="B35" i="48"/>
  <c r="B72" i="48"/>
  <c r="B189" i="48"/>
  <c r="B40" i="48"/>
  <c r="B163" i="75"/>
  <c r="A181" i="48" s="1"/>
  <c r="C181" i="48" s="1"/>
  <c r="D163" i="75"/>
  <c r="E163" i="75"/>
  <c r="B174" i="75"/>
  <c r="A177" i="48" s="1"/>
  <c r="C177" i="48" s="1"/>
  <c r="E174" i="75"/>
  <c r="D174" i="75"/>
  <c r="B63" i="75"/>
  <c r="A43" i="48" s="1"/>
  <c r="C43" i="48" s="1"/>
  <c r="D63" i="75"/>
  <c r="E63" i="75"/>
  <c r="B173" i="48"/>
  <c r="D139" i="75"/>
  <c r="E139" i="75"/>
  <c r="B139" i="75"/>
  <c r="A172" i="48" s="1"/>
  <c r="C172" i="48" s="1"/>
  <c r="B65" i="48"/>
  <c r="B109" i="48"/>
  <c r="B16" i="48"/>
  <c r="B61" i="48"/>
  <c r="B71" i="48"/>
  <c r="O7" i="47"/>
  <c r="S8" i="47"/>
  <c r="D143" i="75"/>
  <c r="E143" i="75"/>
  <c r="B143" i="75"/>
  <c r="A158" i="48" s="1"/>
  <c r="C158" i="48" s="1"/>
  <c r="B63" i="48"/>
  <c r="D136" i="75"/>
  <c r="B136" i="75"/>
  <c r="A56" i="48" s="1"/>
  <c r="C56" i="48" s="1"/>
  <c r="E136" i="75"/>
  <c r="B203" i="48"/>
  <c r="B50" i="75"/>
  <c r="A98" i="48" s="1"/>
  <c r="C98" i="48" s="1"/>
  <c r="D50" i="75"/>
  <c r="E50" i="75"/>
  <c r="B101" i="48"/>
  <c r="B224" i="48"/>
  <c r="B113" i="48"/>
  <c r="E129" i="75"/>
  <c r="B129" i="75"/>
  <c r="A35" i="48" s="1"/>
  <c r="C35" i="48" s="1"/>
  <c r="D129" i="75"/>
  <c r="D27" i="75"/>
  <c r="E27" i="75"/>
  <c r="B27" i="75"/>
  <c r="A129" i="48" s="1"/>
  <c r="C129" i="48" s="1"/>
  <c r="B54" i="48"/>
  <c r="E86" i="75"/>
  <c r="D86" i="75"/>
  <c r="B86" i="75"/>
  <c r="A111" i="48" s="1"/>
  <c r="C111" i="48" s="1"/>
  <c r="B110" i="48"/>
  <c r="B105" i="48"/>
  <c r="D73" i="75"/>
  <c r="B73" i="75"/>
  <c r="A59" i="48" s="1"/>
  <c r="C59" i="48" s="1"/>
  <c r="E73" i="75"/>
  <c r="B100" i="48"/>
  <c r="B165" i="48"/>
  <c r="B170" i="75"/>
  <c r="A182" i="48" s="1"/>
  <c r="C182" i="48" s="1"/>
  <c r="D170" i="75"/>
  <c r="E170" i="75"/>
  <c r="E177" i="75"/>
  <c r="D177" i="75"/>
  <c r="B177" i="75"/>
  <c r="A190" i="48" s="1"/>
  <c r="C190" i="48" s="1"/>
  <c r="D82" i="75"/>
  <c r="B82" i="75"/>
  <c r="A95" i="48" s="1"/>
  <c r="C95" i="48" s="1"/>
  <c r="E82" i="75"/>
  <c r="E70" i="75"/>
  <c r="B70" i="75"/>
  <c r="A44" i="48" s="1"/>
  <c r="C44" i="48" s="1"/>
  <c r="D70" i="75"/>
  <c r="E183" i="75"/>
  <c r="B183" i="75"/>
  <c r="A221" i="48" s="1"/>
  <c r="C221" i="48" s="1"/>
  <c r="D183" i="75"/>
  <c r="E85" i="75"/>
  <c r="B85" i="75"/>
  <c r="A107" i="48" s="1"/>
  <c r="C107" i="48" s="1"/>
  <c r="D85" i="75"/>
  <c r="B114" i="75"/>
  <c r="A100" i="48" s="1"/>
  <c r="C100" i="48" s="1"/>
  <c r="D114" i="75"/>
  <c r="E114" i="75"/>
  <c r="B79" i="75"/>
  <c r="A83" i="48" s="1"/>
  <c r="C83" i="48" s="1"/>
  <c r="D79" i="75"/>
  <c r="E79" i="75"/>
  <c r="B45" i="48"/>
  <c r="E121" i="75"/>
  <c r="B121" i="75"/>
  <c r="A72" i="48" s="1"/>
  <c r="C72" i="48" s="1"/>
  <c r="D121" i="75"/>
  <c r="D8" i="111"/>
  <c r="D4" i="111"/>
  <c r="D5" i="111"/>
  <c r="D6" i="111"/>
  <c r="D7" i="111"/>
  <c r="E45" i="75"/>
  <c r="D45" i="75"/>
  <c r="B45" i="75"/>
  <c r="A118" i="48" s="1"/>
  <c r="C118" i="48" s="1"/>
  <c r="B197" i="48"/>
  <c r="B142" i="75"/>
  <c r="A161" i="48" s="1"/>
  <c r="C161" i="48" s="1"/>
  <c r="E142" i="75"/>
  <c r="D142" i="75"/>
  <c r="B233" i="48"/>
  <c r="B44" i="48"/>
  <c r="B81" i="75"/>
  <c r="A91" i="48" s="1"/>
  <c r="C91" i="48" s="1"/>
  <c r="E81" i="75"/>
  <c r="D81" i="75"/>
  <c r="E159" i="75"/>
  <c r="B159" i="75"/>
  <c r="A160" i="48" s="1"/>
  <c r="C160" i="48" s="1"/>
  <c r="D159" i="75"/>
  <c r="B99" i="75"/>
  <c r="A31" i="48" s="1"/>
  <c r="C31" i="48" s="1"/>
  <c r="E99" i="75"/>
  <c r="D99" i="75"/>
  <c r="D113" i="75"/>
  <c r="B113" i="75"/>
  <c r="A104" i="48" s="1"/>
  <c r="C104" i="48" s="1"/>
  <c r="E113" i="75"/>
  <c r="B200" i="48"/>
  <c r="D152" i="75"/>
  <c r="B152" i="75"/>
  <c r="A165" i="48" s="1"/>
  <c r="C165" i="48" s="1"/>
  <c r="E152" i="75"/>
  <c r="B154" i="48"/>
  <c r="B150" i="48"/>
  <c r="B38" i="48"/>
  <c r="D101" i="75"/>
  <c r="E101" i="75"/>
  <c r="B101" i="75"/>
  <c r="A23" i="48" s="1"/>
  <c r="C23" i="48" s="1"/>
  <c r="E150" i="75"/>
  <c r="B150" i="75"/>
  <c r="A159" i="48" s="1"/>
  <c r="C159" i="48" s="1"/>
  <c r="D150" i="75"/>
  <c r="B37" i="75"/>
  <c r="A21" i="48" s="1"/>
  <c r="C21" i="48" s="1"/>
  <c r="D37" i="75"/>
  <c r="E37" i="75"/>
  <c r="E57" i="75"/>
  <c r="B57" i="75"/>
  <c r="A70" i="48" s="1"/>
  <c r="C70" i="48" s="1"/>
  <c r="D57" i="75"/>
  <c r="B77" i="48"/>
  <c r="B4" i="48"/>
  <c r="B184" i="48"/>
  <c r="B133" i="48"/>
  <c r="E97" i="75"/>
  <c r="B97" i="75"/>
  <c r="A26" i="48" s="1"/>
  <c r="C26" i="48" s="1"/>
  <c r="D97" i="75"/>
  <c r="B146" i="75"/>
  <c r="A149" i="48" s="1"/>
  <c r="C149" i="48" s="1"/>
  <c r="D146" i="75"/>
  <c r="E146" i="75"/>
  <c r="E17" i="75"/>
  <c r="D17" i="75"/>
  <c r="B17" i="75"/>
  <c r="A89" i="48" s="1"/>
  <c r="C89" i="48" s="1"/>
  <c r="B114" i="48"/>
  <c r="B78" i="48"/>
  <c r="E83" i="75"/>
  <c r="D83" i="75"/>
  <c r="B83" i="75"/>
  <c r="A99" i="48" s="1"/>
  <c r="C99" i="48" s="1"/>
  <c r="B106" i="48"/>
  <c r="B227" i="48"/>
  <c r="B215" i="48"/>
  <c r="B48" i="48"/>
  <c r="B130" i="48"/>
  <c r="D124" i="75"/>
  <c r="B124" i="75"/>
  <c r="A60" i="48" s="1"/>
  <c r="C60" i="48" s="1"/>
  <c r="E124" i="75"/>
  <c r="B24" i="48"/>
  <c r="B58" i="48"/>
  <c r="E186" i="75"/>
  <c r="B186" i="75"/>
  <c r="A212" i="48" s="1"/>
  <c r="C212" i="48" s="1"/>
  <c r="D186" i="75"/>
  <c r="E71" i="75"/>
  <c r="B71" i="75"/>
  <c r="A49" i="48" s="1"/>
  <c r="C49" i="48" s="1"/>
  <c r="D71" i="75"/>
  <c r="B120" i="48"/>
  <c r="B91" i="48"/>
  <c r="B55" i="48"/>
  <c r="D149" i="75"/>
  <c r="B149" i="75"/>
  <c r="A156" i="48" s="1"/>
  <c r="C156" i="48" s="1"/>
  <c r="E149" i="75"/>
  <c r="E62" i="75"/>
  <c r="D62" i="75"/>
  <c r="B62" i="75"/>
  <c r="A48" i="48" s="1"/>
  <c r="C48" i="48" s="1"/>
  <c r="B60" i="75"/>
  <c r="A58" i="48" s="1"/>
  <c r="C58" i="48" s="1"/>
  <c r="D60" i="75"/>
  <c r="E60" i="75"/>
  <c r="E153" i="75"/>
  <c r="B153" i="75"/>
  <c r="A169" i="48" s="1"/>
  <c r="C169" i="48" s="1"/>
  <c r="D153" i="75"/>
  <c r="B110" i="75"/>
  <c r="A116" i="48" s="1"/>
  <c r="C116" i="48" s="1"/>
  <c r="E110" i="75"/>
  <c r="D110" i="75"/>
  <c r="D96" i="75"/>
  <c r="B96" i="75"/>
  <c r="A22" i="48" s="1"/>
  <c r="C22" i="48" s="1"/>
  <c r="E96" i="75"/>
  <c r="B169" i="48"/>
  <c r="E191" i="75"/>
  <c r="B191" i="75"/>
  <c r="A197" i="48" s="1"/>
  <c r="C197" i="48" s="1"/>
  <c r="D191" i="75"/>
  <c r="B60" i="48"/>
  <c r="B121" i="48"/>
  <c r="B140" i="75"/>
  <c r="A168" i="48" s="1"/>
  <c r="C168" i="48" s="1"/>
  <c r="D140" i="75"/>
  <c r="E140" i="75"/>
  <c r="B167" i="48"/>
  <c r="F223" i="112"/>
  <c r="J46" i="112"/>
  <c r="F139" i="112"/>
  <c r="F121" i="112"/>
  <c r="J97" i="112"/>
  <c r="J168" i="112"/>
  <c r="J17" i="112"/>
  <c r="J95" i="112"/>
  <c r="J47" i="112"/>
  <c r="F210" i="112"/>
  <c r="J241" i="112"/>
  <c r="F74" i="112"/>
  <c r="F225" i="112"/>
  <c r="J74" i="112"/>
  <c r="F205" i="112"/>
  <c r="F115" i="112"/>
  <c r="F128" i="112"/>
  <c r="J61" i="112"/>
  <c r="F54" i="112"/>
  <c r="J70" i="112"/>
  <c r="J200" i="112"/>
  <c r="J238" i="112"/>
  <c r="F256" i="112"/>
  <c r="J220" i="112"/>
  <c r="F73" i="112"/>
  <c r="F219" i="112"/>
  <c r="J194" i="112"/>
  <c r="F109" i="112"/>
  <c r="F64" i="112"/>
  <c r="J162" i="112"/>
  <c r="J237" i="112"/>
  <c r="F60" i="112"/>
  <c r="F163" i="112"/>
  <c r="J126" i="112"/>
  <c r="F103" i="112"/>
  <c r="J233" i="112"/>
  <c r="F133" i="112"/>
  <c r="F90" i="112"/>
  <c r="J245" i="112"/>
  <c r="F165" i="112"/>
  <c r="J10" i="112"/>
  <c r="J109" i="112"/>
  <c r="J249" i="112"/>
  <c r="F200" i="112"/>
  <c r="F204" i="112"/>
  <c r="J103" i="112"/>
  <c r="F105" i="112"/>
  <c r="J34" i="112"/>
  <c r="J172" i="112"/>
  <c r="J121" i="112"/>
  <c r="J197" i="112"/>
  <c r="F104" i="112"/>
  <c r="F66" i="112"/>
  <c r="J231" i="112"/>
  <c r="J49" i="112"/>
  <c r="F39" i="112"/>
  <c r="J125" i="112"/>
  <c r="J209" i="112"/>
  <c r="F189" i="112"/>
  <c r="J71" i="112"/>
  <c r="J179" i="112"/>
  <c r="J148" i="112"/>
  <c r="J257" i="112"/>
  <c r="F184" i="112"/>
  <c r="F180" i="112"/>
  <c r="J142" i="112"/>
  <c r="J89" i="112"/>
  <c r="F92" i="112"/>
  <c r="F93" i="112"/>
  <c r="F138" i="112"/>
  <c r="J181" i="112"/>
  <c r="F46" i="112"/>
  <c r="F192" i="112"/>
  <c r="J35" i="112"/>
  <c r="J156" i="112"/>
  <c r="F113" i="112"/>
  <c r="F137" i="112"/>
  <c r="F242" i="112"/>
  <c r="F212" i="112"/>
  <c r="J28" i="112"/>
  <c r="F235" i="112"/>
  <c r="J81" i="112"/>
  <c r="J144" i="112"/>
  <c r="J228" i="112"/>
  <c r="J226" i="112"/>
  <c r="J137" i="112"/>
  <c r="F162" i="112"/>
  <c r="F127" i="112"/>
  <c r="F226" i="112"/>
  <c r="F101" i="112"/>
  <c r="F136" i="112"/>
  <c r="J87" i="112"/>
  <c r="F177" i="112"/>
  <c r="J119" i="112"/>
  <c r="J18" i="112"/>
  <c r="F247" i="112"/>
  <c r="J94" i="112"/>
  <c r="F250" i="112"/>
  <c r="J82" i="112"/>
  <c r="J215" i="112"/>
  <c r="F170" i="112"/>
  <c r="J129" i="112"/>
  <c r="J176" i="112"/>
  <c r="J102" i="112"/>
  <c r="J244" i="112"/>
  <c r="J68" i="112"/>
  <c r="J124" i="112"/>
  <c r="F82" i="112"/>
  <c r="J252" i="112"/>
  <c r="J27" i="112"/>
  <c r="J67" i="112"/>
  <c r="F174" i="112"/>
  <c r="J123" i="112"/>
  <c r="F78" i="112"/>
  <c r="F34" i="112"/>
  <c r="F47" i="112"/>
  <c r="J217" i="112"/>
  <c r="J112" i="112"/>
  <c r="J187" i="112"/>
  <c r="F53" i="112"/>
  <c r="J32" i="112"/>
  <c r="F131" i="112"/>
  <c r="F125" i="112"/>
  <c r="F5" i="112"/>
  <c r="F71" i="112"/>
  <c r="F181" i="112"/>
  <c r="F198" i="112"/>
  <c r="J221" i="112"/>
  <c r="J93" i="112"/>
  <c r="J205" i="112"/>
  <c r="F183" i="112"/>
  <c r="F126" i="112"/>
  <c r="F112" i="112"/>
  <c r="J76" i="112"/>
  <c r="F196" i="112"/>
  <c r="F221" i="112"/>
  <c r="J195" i="112"/>
  <c r="J254" i="112"/>
  <c r="J133" i="112"/>
  <c r="J62" i="112"/>
  <c r="J216" i="112"/>
  <c r="J25" i="112"/>
  <c r="J134" i="112"/>
  <c r="J44" i="112"/>
  <c r="F111" i="112"/>
  <c r="F186" i="112"/>
  <c r="J42" i="112"/>
  <c r="F20" i="112"/>
  <c r="F207" i="112"/>
  <c r="J230" i="112"/>
  <c r="J40" i="112"/>
  <c r="J101" i="112"/>
  <c r="F234" i="112"/>
  <c r="J107" i="112"/>
  <c r="F238" i="112"/>
  <c r="J174" i="112"/>
  <c r="F168" i="112"/>
  <c r="F259" i="112"/>
  <c r="F107" i="112"/>
  <c r="J211" i="112"/>
  <c r="F83" i="112"/>
  <c r="F24" i="112"/>
  <c r="J170" i="112"/>
  <c r="F156" i="112"/>
  <c r="J91" i="112"/>
  <c r="F167" i="112"/>
  <c r="F258" i="112"/>
  <c r="J182" i="112"/>
  <c r="J79" i="112"/>
  <c r="F95" i="112"/>
  <c r="J48" i="112"/>
  <c r="F172" i="112"/>
  <c r="F26" i="112"/>
  <c r="J256" i="112"/>
  <c r="F253" i="112"/>
  <c r="J146" i="112"/>
  <c r="F29" i="112"/>
  <c r="F155" i="112"/>
  <c r="F124" i="112"/>
  <c r="F59" i="112"/>
  <c r="J104" i="112"/>
  <c r="J246" i="112"/>
  <c r="F249" i="112"/>
  <c r="F108" i="112"/>
  <c r="F96" i="112"/>
  <c r="F61" i="112"/>
  <c r="F232" i="112"/>
  <c r="J165" i="112"/>
  <c r="J222" i="112"/>
  <c r="F252" i="112"/>
  <c r="J99" i="112"/>
  <c r="F41" i="112"/>
  <c r="J207" i="112"/>
  <c r="F161" i="112"/>
  <c r="F176" i="112"/>
  <c r="F239" i="112"/>
  <c r="F58" i="112"/>
  <c r="F251" i="112"/>
  <c r="F153" i="112"/>
  <c r="J23" i="112"/>
  <c r="J184" i="112"/>
  <c r="J236" i="112"/>
  <c r="J43" i="112"/>
  <c r="J64" i="112"/>
  <c r="F42" i="112"/>
  <c r="F97" i="112"/>
  <c r="J58" i="112"/>
  <c r="F81" i="112"/>
  <c r="F56" i="112"/>
  <c r="F158" i="112"/>
  <c r="J22" i="112"/>
  <c r="F147" i="112"/>
  <c r="J56" i="112"/>
  <c r="F21" i="112"/>
  <c r="J253" i="112"/>
  <c r="J36" i="112"/>
  <c r="F191" i="112"/>
  <c r="F187" i="112"/>
  <c r="F145" i="112"/>
  <c r="J155" i="112"/>
  <c r="F209" i="112"/>
  <c r="F214" i="112"/>
  <c r="F243" i="112"/>
  <c r="J110" i="112"/>
  <c r="J214" i="112"/>
  <c r="J259" i="112"/>
  <c r="J80" i="112"/>
  <c r="F149" i="112"/>
  <c r="J84" i="112"/>
  <c r="J204" i="112"/>
  <c r="F118" i="112"/>
  <c r="F25" i="112"/>
  <c r="F159" i="112"/>
  <c r="J139" i="112"/>
  <c r="J29" i="112"/>
  <c r="F229" i="112"/>
  <c r="F246" i="112"/>
  <c r="J59" i="112"/>
  <c r="F36" i="112"/>
  <c r="F57" i="112"/>
  <c r="F43" i="112"/>
  <c r="J188" i="112"/>
  <c r="J98" i="112"/>
  <c r="F208" i="112"/>
  <c r="J160" i="112"/>
  <c r="J199" i="112"/>
  <c r="J78" i="112"/>
  <c r="F106" i="112"/>
  <c r="F19" i="112"/>
  <c r="J234" i="112"/>
  <c r="F146" i="112"/>
  <c r="J240" i="112"/>
  <c r="J166" i="112"/>
  <c r="F50" i="112"/>
  <c r="F202" i="112"/>
  <c r="F52" i="112"/>
  <c r="J193" i="112"/>
  <c r="J6" i="112"/>
  <c r="F119" i="112"/>
  <c r="J39" i="112"/>
  <c r="J111" i="112"/>
  <c r="F91" i="112"/>
  <c r="F152" i="112"/>
  <c r="F228" i="112"/>
  <c r="F68" i="112"/>
  <c r="F135" i="112"/>
  <c r="J69" i="112"/>
  <c r="F102" i="112"/>
  <c r="J178" i="112"/>
  <c r="J223" i="112"/>
  <c r="F230" i="112"/>
  <c r="F88" i="112"/>
  <c r="J7" i="112"/>
  <c r="J115" i="112"/>
  <c r="J38" i="112"/>
  <c r="F218" i="112"/>
  <c r="J164" i="112"/>
  <c r="F49" i="112"/>
  <c r="J158" i="112"/>
  <c r="J136" i="112"/>
  <c r="F197" i="112"/>
  <c r="F30" i="112"/>
  <c r="J206" i="112"/>
  <c r="J5" i="112"/>
  <c r="J167" i="112"/>
  <c r="J210" i="112"/>
  <c r="J141" i="112"/>
  <c r="J30" i="112"/>
  <c r="F245" i="112"/>
  <c r="F236" i="112"/>
  <c r="J132" i="112"/>
  <c r="F164" i="112"/>
  <c r="J235" i="112"/>
  <c r="F94" i="112"/>
  <c r="J169" i="112"/>
  <c r="J20" i="112"/>
  <c r="F220" i="112"/>
  <c r="J201" i="112"/>
  <c r="J117" i="112"/>
  <c r="F69" i="112"/>
  <c r="F244" i="112"/>
  <c r="F143" i="112"/>
  <c r="J51" i="112"/>
  <c r="J12" i="112"/>
  <c r="J41" i="112"/>
  <c r="J219" i="112"/>
  <c r="F190" i="112"/>
  <c r="J108" i="112"/>
  <c r="F76" i="112"/>
  <c r="F179" i="112"/>
  <c r="F203" i="112"/>
  <c r="J14" i="112"/>
  <c r="F79" i="112"/>
  <c r="F199" i="112"/>
  <c r="J114" i="112"/>
  <c r="J16" i="112"/>
  <c r="J13" i="112"/>
  <c r="J24" i="112"/>
  <c r="J131" i="112"/>
  <c r="F38" i="112"/>
  <c r="J208" i="112"/>
  <c r="J113" i="112"/>
  <c r="F110" i="112"/>
  <c r="J185" i="112"/>
  <c r="J96" i="112"/>
  <c r="F157" i="112"/>
  <c r="F150" i="112"/>
  <c r="F116" i="112"/>
  <c r="J8" i="112"/>
  <c r="F100" i="112"/>
  <c r="F201" i="112"/>
  <c r="F80" i="112"/>
  <c r="F166" i="112"/>
  <c r="J138" i="112"/>
  <c r="F222" i="112"/>
  <c r="J73" i="112"/>
  <c r="J54" i="112"/>
  <c r="J255" i="112"/>
  <c r="F254" i="112"/>
  <c r="J90" i="112"/>
  <c r="F248" i="112"/>
  <c r="J189" i="112"/>
  <c r="F120" i="112"/>
  <c r="J140" i="112"/>
  <c r="J66" i="112"/>
  <c r="F40" i="112"/>
  <c r="F141" i="112"/>
  <c r="J72" i="112"/>
  <c r="F75" i="112"/>
  <c r="F215" i="112"/>
  <c r="F134" i="112"/>
  <c r="J147" i="112"/>
  <c r="J152" i="112"/>
  <c r="F28" i="112"/>
  <c r="F84" i="112"/>
  <c r="J202" i="112"/>
  <c r="F160" i="112"/>
  <c r="F51" i="112"/>
  <c r="J229" i="112"/>
  <c r="F132" i="112"/>
  <c r="F188" i="112"/>
  <c r="J186" i="112"/>
  <c r="J83" i="112"/>
  <c r="F255" i="112"/>
  <c r="F169" i="112"/>
  <c r="F55" i="112"/>
  <c r="J122" i="112"/>
  <c r="J19" i="112"/>
  <c r="J86" i="112"/>
  <c r="F130" i="112"/>
  <c r="J65" i="112"/>
  <c r="J163" i="112"/>
  <c r="J173" i="112"/>
  <c r="J225" i="112"/>
  <c r="F35" i="112"/>
  <c r="F148" i="112"/>
  <c r="F144" i="112"/>
  <c r="J9" i="112"/>
  <c r="F211" i="112"/>
  <c r="J203" i="112"/>
  <c r="F257" i="112"/>
  <c r="F44" i="112"/>
  <c r="F33" i="112"/>
  <c r="J218" i="112"/>
  <c r="J31" i="112"/>
  <c r="F142" i="112"/>
  <c r="J191" i="112"/>
  <c r="J198" i="112"/>
  <c r="F114" i="112"/>
  <c r="F63" i="112"/>
  <c r="J120" i="112"/>
  <c r="J33" i="112"/>
  <c r="J145" i="112"/>
  <c r="J171" i="112"/>
  <c r="F98" i="112"/>
  <c r="F10" i="112"/>
  <c r="F117" i="112"/>
  <c r="J15" i="112"/>
  <c r="J258" i="112"/>
  <c r="J149" i="112"/>
  <c r="J192" i="112"/>
  <c r="J118" i="112"/>
  <c r="J150" i="112"/>
  <c r="F32" i="112"/>
  <c r="F193" i="112"/>
  <c r="J180" i="112"/>
  <c r="J227" i="112"/>
  <c r="J224" i="112"/>
  <c r="J53" i="112"/>
  <c r="F23" i="112"/>
  <c r="J239" i="112"/>
  <c r="J88" i="112"/>
  <c r="J190" i="112"/>
  <c r="F224" i="112"/>
  <c r="F45" i="112"/>
  <c r="F27" i="112"/>
  <c r="F140" i="112"/>
  <c r="F67" i="112"/>
  <c r="F22" i="112"/>
  <c r="J105" i="112"/>
  <c r="J63" i="112"/>
  <c r="J247" i="112"/>
  <c r="F195" i="112"/>
  <c r="J77" i="112"/>
  <c r="J154" i="112"/>
  <c r="F231" i="112"/>
  <c r="F48" i="112"/>
  <c r="F17" i="112"/>
  <c r="F173" i="112"/>
  <c r="J213" i="112"/>
  <c r="F129" i="112"/>
  <c r="F89" i="112"/>
  <c r="F206" i="112"/>
  <c r="J161" i="112"/>
  <c r="J130" i="112"/>
  <c r="J232" i="112"/>
  <c r="J127" i="112"/>
  <c r="J183" i="112"/>
  <c r="F171" i="112"/>
  <c r="F85" i="112"/>
  <c r="J37" i="112"/>
  <c r="J57" i="112"/>
  <c r="J242" i="112"/>
  <c r="J212" i="112"/>
  <c r="F237" i="112"/>
  <c r="F185" i="112"/>
  <c r="J116" i="112"/>
  <c r="J52" i="112"/>
  <c r="F240" i="112"/>
  <c r="J50" i="112"/>
  <c r="J106" i="112"/>
  <c r="F217" i="112"/>
  <c r="F37" i="112"/>
  <c r="J243" i="112"/>
  <c r="J159" i="112"/>
  <c r="F213" i="112"/>
  <c r="F241" i="112"/>
  <c r="F122" i="112"/>
  <c r="J250" i="112"/>
  <c r="J157" i="112"/>
  <c r="F86" i="112"/>
  <c r="F72" i="112"/>
  <c r="F77" i="112"/>
  <c r="F70" i="112"/>
  <c r="J100" i="112"/>
  <c r="F227" i="112"/>
  <c r="J92" i="112"/>
  <c r="J177" i="112"/>
  <c r="J26" i="112"/>
  <c r="J175" i="112"/>
  <c r="J60" i="112"/>
  <c r="J11" i="112"/>
  <c r="J251" i="112"/>
  <c r="F65" i="112"/>
  <c r="J151" i="112"/>
  <c r="F31" i="112"/>
  <c r="F62" i="112"/>
  <c r="F216" i="112"/>
  <c r="F123" i="112"/>
  <c r="J196" i="112"/>
  <c r="F233" i="112"/>
  <c r="J55" i="112"/>
  <c r="J153" i="112"/>
  <c r="J45" i="112"/>
  <c r="F18" i="112"/>
  <c r="J4" i="112"/>
  <c r="F175" i="112"/>
  <c r="J75" i="112"/>
  <c r="F151" i="112"/>
  <c r="F194" i="112"/>
  <c r="J143" i="112"/>
  <c r="J248" i="112"/>
  <c r="F154" i="112"/>
  <c r="F178" i="112"/>
  <c r="F99" i="112"/>
  <c r="J21" i="112"/>
  <c r="J85" i="112"/>
  <c r="J135" i="112"/>
  <c r="F182" i="112"/>
  <c r="F87" i="112"/>
  <c r="J128" i="112"/>
  <c r="B23" i="48"/>
  <c r="B26" i="48"/>
  <c r="B179" i="75"/>
  <c r="A233" i="48" s="1"/>
  <c r="C233" i="48" s="1"/>
  <c r="D179" i="75"/>
  <c r="E179" i="75"/>
  <c r="BD22" i="102" l="1"/>
  <c r="AG6" i="102" s="1"/>
  <c r="BD44" i="98"/>
  <c r="AI10" i="98" s="1"/>
  <c r="BL45" i="102"/>
  <c r="AN11" i="102" s="1"/>
  <c r="BD26" i="100"/>
  <c r="AG10" i="100" s="1"/>
  <c r="BD42" i="86"/>
  <c r="AI8" i="86" s="1"/>
  <c r="BL42" i="117"/>
  <c r="AN8" i="117" s="1"/>
  <c r="BD23" i="98"/>
  <c r="AG7" i="98" s="1"/>
  <c r="BL26" i="117"/>
  <c r="AL10" i="117" s="1"/>
  <c r="BD31" i="98"/>
  <c r="AH6" i="98" s="1"/>
  <c r="BD36" i="104"/>
  <c r="AH11" i="104" s="1"/>
  <c r="BL54" i="6"/>
  <c r="AO11" i="6" s="1"/>
  <c r="BL31" i="92"/>
  <c r="AM6" i="92" s="1"/>
  <c r="BD41" i="104"/>
  <c r="AI7" i="104" s="1"/>
  <c r="BD45" i="106"/>
  <c r="AI11" i="106" s="1"/>
  <c r="BD36" i="95"/>
  <c r="AH11" i="95" s="1"/>
  <c r="BD49" i="98"/>
  <c r="AJ6" i="98" s="1"/>
  <c r="BL52" i="99"/>
  <c r="AO9" i="99" s="1"/>
  <c r="BD33" i="106"/>
  <c r="AH8" i="106" s="1"/>
  <c r="BL34" i="108"/>
  <c r="AM9" i="108" s="1"/>
  <c r="BD36" i="100"/>
  <c r="AH11" i="100" s="1"/>
  <c r="BL44" i="106"/>
  <c r="AN10" i="106" s="1"/>
  <c r="BD52" i="108"/>
  <c r="AJ9" i="108" s="1"/>
  <c r="BD33" i="5"/>
  <c r="AH8" i="5" s="1"/>
  <c r="BL36" i="98"/>
  <c r="AM11" i="98" s="1"/>
  <c r="BL52" i="6"/>
  <c r="AO9" i="6" s="1"/>
  <c r="BD36" i="86"/>
  <c r="AH11" i="86" s="1"/>
  <c r="BL36" i="6"/>
  <c r="AM11" i="6" s="1"/>
  <c r="BL23" i="6"/>
  <c r="AL7" i="6" s="1"/>
  <c r="AS8" i="1"/>
  <c r="AS6" i="1"/>
  <c r="BB54" i="85"/>
  <c r="BD54" i="85" s="1"/>
  <c r="AJ11" i="85" s="1"/>
  <c r="BJ54" i="85"/>
  <c r="BJ49" i="85"/>
  <c r="BL49" i="85" s="1"/>
  <c r="AO6" i="85" s="1"/>
  <c r="BB49" i="85"/>
  <c r="BB53" i="85"/>
  <c r="BD53" i="85" s="1"/>
  <c r="AJ10" i="85" s="1"/>
  <c r="BJ53" i="85"/>
  <c r="BB36" i="94"/>
  <c r="BD36" i="94" s="1"/>
  <c r="AH11" i="94" s="1"/>
  <c r="BJ36" i="94"/>
  <c r="BJ35" i="94"/>
  <c r="BL35" i="94" s="1"/>
  <c r="AM10" i="94" s="1"/>
  <c r="BB35" i="94"/>
  <c r="BJ32" i="94"/>
  <c r="BB32" i="94"/>
  <c r="BD32" i="94" s="1"/>
  <c r="AH7" i="94" s="1"/>
  <c r="BJ32" i="9"/>
  <c r="BL32" i="9" s="1"/>
  <c r="AM7" i="9" s="1"/>
  <c r="BB32" i="9"/>
  <c r="BB33" i="9"/>
  <c r="BJ33" i="9"/>
  <c r="BL33" i="9" s="1"/>
  <c r="AM8" i="9" s="1"/>
  <c r="BB34" i="9"/>
  <c r="BD34" i="9" s="1"/>
  <c r="AH9" i="9" s="1"/>
  <c r="BJ34" i="9"/>
  <c r="BL34" i="9" s="1"/>
  <c r="AM9" i="9" s="1"/>
  <c r="BJ51" i="9"/>
  <c r="BL51" i="9" s="1"/>
  <c r="AO8" i="9" s="1"/>
  <c r="BB51" i="9"/>
  <c r="BD51" i="9" s="1"/>
  <c r="AJ8" i="9" s="1"/>
  <c r="BB49" i="9"/>
  <c r="BD49" i="9" s="1"/>
  <c r="AJ6" i="9" s="1"/>
  <c r="BJ49" i="9"/>
  <c r="BB53" i="9"/>
  <c r="BJ53" i="9"/>
  <c r="BL53" i="9" s="1"/>
  <c r="AO10" i="9" s="1"/>
  <c r="BJ33" i="97"/>
  <c r="BB33" i="97"/>
  <c r="BB35" i="97"/>
  <c r="BJ35" i="97"/>
  <c r="BJ31" i="97"/>
  <c r="BB31" i="97"/>
  <c r="BJ50" i="97"/>
  <c r="BB50" i="97"/>
  <c r="BB53" i="97"/>
  <c r="BJ53" i="97"/>
  <c r="BB54" i="97"/>
  <c r="BJ54" i="97"/>
  <c r="AZ24" i="87"/>
  <c r="BD24" i="87" s="1"/>
  <c r="AG8" i="87" s="1"/>
  <c r="BH24" i="87"/>
  <c r="BH27" i="87"/>
  <c r="BL27" i="87" s="1"/>
  <c r="AL11" i="87" s="1"/>
  <c r="AZ27" i="87"/>
  <c r="AZ25" i="87"/>
  <c r="BH25" i="87"/>
  <c r="BL25" i="87" s="1"/>
  <c r="AL9" i="87" s="1"/>
  <c r="BG35" i="91"/>
  <c r="BL35" i="91" s="1"/>
  <c r="AM10" i="91" s="1"/>
  <c r="AY35" i="91"/>
  <c r="AY33" i="91"/>
  <c r="BG33" i="91"/>
  <c r="BG34" i="91"/>
  <c r="AY34" i="91"/>
  <c r="BB32" i="85"/>
  <c r="BD32" i="85" s="1"/>
  <c r="AH7" i="85" s="1"/>
  <c r="BJ32" i="85"/>
  <c r="BB31" i="85"/>
  <c r="BD31" i="85" s="1"/>
  <c r="AH6" i="85" s="1"/>
  <c r="BJ31" i="85"/>
  <c r="BJ33" i="85"/>
  <c r="BL33" i="85" s="1"/>
  <c r="AM8" i="85" s="1"/>
  <c r="BB33" i="85"/>
  <c r="BG34" i="88"/>
  <c r="BL34" i="88" s="1"/>
  <c r="AM9" i="88" s="1"/>
  <c r="AY34" i="88"/>
  <c r="BD34" i="88" s="1"/>
  <c r="AH9" i="88" s="1"/>
  <c r="BG33" i="88"/>
  <c r="BL33" i="88" s="1"/>
  <c r="AM8" i="88" s="1"/>
  <c r="AY33" i="88"/>
  <c r="BD33" i="88" s="1"/>
  <c r="AH8" i="88" s="1"/>
  <c r="BG36" i="88"/>
  <c r="BL36" i="88" s="1"/>
  <c r="AM11" i="88" s="1"/>
  <c r="AY36" i="88"/>
  <c r="BD36" i="88" s="1"/>
  <c r="AH11" i="88" s="1"/>
  <c r="BA41" i="89"/>
  <c r="BD41" i="89" s="1"/>
  <c r="AI7" i="89" s="1"/>
  <c r="BI41" i="89"/>
  <c r="BA44" i="89"/>
  <c r="BI44" i="89"/>
  <c r="BL44" i="89" s="1"/>
  <c r="AN10" i="89" s="1"/>
  <c r="BI40" i="89"/>
  <c r="BA40" i="89"/>
  <c r="BJ24" i="9"/>
  <c r="BL24" i="9" s="1"/>
  <c r="AL8" i="9" s="1"/>
  <c r="BB24" i="9"/>
  <c r="BD24" i="9" s="1"/>
  <c r="AG8" i="9" s="1"/>
  <c r="BJ23" i="9"/>
  <c r="BB23" i="9"/>
  <c r="BD23" i="9" s="1"/>
  <c r="AG7" i="9" s="1"/>
  <c r="BB25" i="9"/>
  <c r="BJ25" i="9"/>
  <c r="BL25" i="9" s="1"/>
  <c r="AL9" i="9" s="1"/>
  <c r="BB42" i="9"/>
  <c r="BJ42" i="9"/>
  <c r="BL42" i="9" s="1"/>
  <c r="AN8" i="9" s="1"/>
  <c r="BJ44" i="9"/>
  <c r="BL44" i="9" s="1"/>
  <c r="AN10" i="9" s="1"/>
  <c r="BB44" i="9"/>
  <c r="BD44" i="9" s="1"/>
  <c r="AI10" i="9" s="1"/>
  <c r="BB40" i="9"/>
  <c r="BD40" i="9" s="1"/>
  <c r="AI6" i="9" s="1"/>
  <c r="BJ40" i="9"/>
  <c r="BL40" i="9" s="1"/>
  <c r="AN6" i="9" s="1"/>
  <c r="AX22" i="97"/>
  <c r="BF22" i="97"/>
  <c r="BF27" i="97"/>
  <c r="AX27" i="97"/>
  <c r="AX23" i="97"/>
  <c r="BF23" i="97"/>
  <c r="BG54" i="91"/>
  <c r="BL54" i="91" s="1"/>
  <c r="AO11" i="91" s="1"/>
  <c r="AY54" i="91"/>
  <c r="BG51" i="91"/>
  <c r="AY51" i="91"/>
  <c r="BD51" i="91" s="1"/>
  <c r="AJ8" i="91" s="1"/>
  <c r="AY49" i="91"/>
  <c r="BG49" i="91"/>
  <c r="BB23" i="85"/>
  <c r="BJ23" i="85"/>
  <c r="BL23" i="85" s="1"/>
  <c r="AL7" i="85" s="1"/>
  <c r="BJ24" i="85"/>
  <c r="BB24" i="85"/>
  <c r="BD24" i="85" s="1"/>
  <c r="AG8" i="85" s="1"/>
  <c r="BJ26" i="85"/>
  <c r="BL26" i="85" s="1"/>
  <c r="AL10" i="85" s="1"/>
  <c r="BB26" i="85"/>
  <c r="BB22" i="94"/>
  <c r="BJ22" i="94"/>
  <c r="BL22" i="94" s="1"/>
  <c r="AL6" i="94" s="1"/>
  <c r="BB24" i="94"/>
  <c r="BD24" i="94" s="1"/>
  <c r="AG8" i="94" s="1"/>
  <c r="BJ24" i="94"/>
  <c r="BB26" i="94"/>
  <c r="BJ26" i="94"/>
  <c r="BL26" i="94" s="1"/>
  <c r="AL10" i="94" s="1"/>
  <c r="BI32" i="89"/>
  <c r="BA32" i="89"/>
  <c r="BI33" i="89"/>
  <c r="BA33" i="89"/>
  <c r="BD33" i="89" s="1"/>
  <c r="AH8" i="89" s="1"/>
  <c r="BA34" i="89"/>
  <c r="BD34" i="89" s="1"/>
  <c r="AH9" i="89" s="1"/>
  <c r="BI34" i="89"/>
  <c r="BL34" i="89" s="1"/>
  <c r="AM9" i="89" s="1"/>
  <c r="BI22" i="89"/>
  <c r="BL22" i="89" s="1"/>
  <c r="AL6" i="89" s="1"/>
  <c r="BA22" i="89"/>
  <c r="BD22" i="89" s="1"/>
  <c r="AG6" i="89" s="1"/>
  <c r="BI27" i="89"/>
  <c r="BL27" i="89" s="1"/>
  <c r="AL11" i="89" s="1"/>
  <c r="BA27" i="89"/>
  <c r="BA26" i="89"/>
  <c r="BD26" i="89" s="1"/>
  <c r="AG10" i="89" s="1"/>
  <c r="BI26" i="89"/>
  <c r="BH36" i="87"/>
  <c r="AZ36" i="87"/>
  <c r="BD36" i="87" s="1"/>
  <c r="AH11" i="87" s="1"/>
  <c r="AZ32" i="87"/>
  <c r="BH32" i="87"/>
  <c r="BH34" i="87"/>
  <c r="AZ34" i="87"/>
  <c r="BD34" i="87" s="1"/>
  <c r="AH9" i="87" s="1"/>
  <c r="BF41" i="97"/>
  <c r="AX41" i="97"/>
  <c r="AX44" i="97"/>
  <c r="BF44" i="97"/>
  <c r="BL44" i="97" s="1"/>
  <c r="AN10" i="97" s="1"/>
  <c r="AX45" i="97"/>
  <c r="BF45" i="97"/>
  <c r="AX50" i="97"/>
  <c r="BD50" i="97" s="1"/>
  <c r="AJ7" i="97" s="1"/>
  <c r="BF50" i="97"/>
  <c r="BL50" i="97" s="1"/>
  <c r="AO7" i="97" s="1"/>
  <c r="AX52" i="97"/>
  <c r="BF52" i="97"/>
  <c r="BF49" i="97"/>
  <c r="AX49" i="97"/>
  <c r="AY23" i="88"/>
  <c r="BD23" i="88" s="1"/>
  <c r="AG7" i="88" s="1"/>
  <c r="BG23" i="88"/>
  <c r="BL23" i="88" s="1"/>
  <c r="AL7" i="88" s="1"/>
  <c r="AY25" i="88"/>
  <c r="BD25" i="88" s="1"/>
  <c r="AG9" i="88" s="1"/>
  <c r="BG25" i="88"/>
  <c r="BL25" i="88" s="1"/>
  <c r="AL9" i="88" s="1"/>
  <c r="AY24" i="88"/>
  <c r="BD24" i="88" s="1"/>
  <c r="AG8" i="88" s="1"/>
  <c r="BG24" i="88"/>
  <c r="BL24" i="88" s="1"/>
  <c r="AL8" i="88" s="1"/>
  <c r="BI26" i="93"/>
  <c r="BA26" i="93"/>
  <c r="BA27" i="93"/>
  <c r="BI27" i="93"/>
  <c r="BI22" i="93"/>
  <c r="BA22" i="93"/>
  <c r="BD22" i="93" s="1"/>
  <c r="AG6" i="93" s="1"/>
  <c r="BI52" i="93"/>
  <c r="BL52" i="93" s="1"/>
  <c r="AO9" i="93" s="1"/>
  <c r="BA52" i="93"/>
  <c r="BA49" i="93"/>
  <c r="BD49" i="93" s="1"/>
  <c r="AJ6" i="93" s="1"/>
  <c r="BI49" i="93"/>
  <c r="BI50" i="93"/>
  <c r="BL50" i="93" s="1"/>
  <c r="AO7" i="93" s="1"/>
  <c r="BA50" i="93"/>
  <c r="BB40" i="85"/>
  <c r="BJ40" i="85"/>
  <c r="BL40" i="85" s="1"/>
  <c r="AN6" i="85" s="1"/>
  <c r="BJ41" i="85"/>
  <c r="BB41" i="85"/>
  <c r="BD41" i="85" s="1"/>
  <c r="AI7" i="85" s="1"/>
  <c r="BB43" i="85"/>
  <c r="BD43" i="85" s="1"/>
  <c r="AI9" i="85" s="1"/>
  <c r="BJ43" i="85"/>
  <c r="BJ53" i="94"/>
  <c r="BL53" i="94" s="1"/>
  <c r="AO10" i="94" s="1"/>
  <c r="BB53" i="94"/>
  <c r="BJ52" i="94"/>
  <c r="BL52" i="94" s="1"/>
  <c r="AO9" i="94" s="1"/>
  <c r="BB52" i="94"/>
  <c r="BB51" i="94"/>
  <c r="BJ51" i="94"/>
  <c r="BL51" i="94" s="1"/>
  <c r="AO8" i="94" s="1"/>
  <c r="BB42" i="94"/>
  <c r="BD42" i="94" s="1"/>
  <c r="AI8" i="94" s="1"/>
  <c r="BJ42" i="94"/>
  <c r="BB43" i="94"/>
  <c r="BJ43" i="94"/>
  <c r="BL43" i="94" s="1"/>
  <c r="AN9" i="94" s="1"/>
  <c r="BB45" i="94"/>
  <c r="BJ45" i="94"/>
  <c r="BL45" i="94" s="1"/>
  <c r="AN11" i="94" s="1"/>
  <c r="BA54" i="89"/>
  <c r="BD54" i="89" s="1"/>
  <c r="AJ11" i="89" s="1"/>
  <c r="BI54" i="89"/>
  <c r="BI51" i="89"/>
  <c r="BA51" i="89"/>
  <c r="BI52" i="89"/>
  <c r="BL52" i="89" s="1"/>
  <c r="AO9" i="89" s="1"/>
  <c r="BA52" i="89"/>
  <c r="BJ22" i="97"/>
  <c r="BB22" i="97"/>
  <c r="BJ26" i="97"/>
  <c r="BB26" i="97"/>
  <c r="BB24" i="97"/>
  <c r="BJ24" i="97"/>
  <c r="BB45" i="97"/>
  <c r="BJ45" i="97"/>
  <c r="BJ42" i="97"/>
  <c r="BB42" i="97"/>
  <c r="BJ43" i="97"/>
  <c r="BB43" i="97"/>
  <c r="AZ42" i="87"/>
  <c r="BH42" i="87"/>
  <c r="BL42" i="87" s="1"/>
  <c r="AN8" i="87" s="1"/>
  <c r="BH43" i="87"/>
  <c r="AZ43" i="87"/>
  <c r="BD43" i="87" s="1"/>
  <c r="AI9" i="87" s="1"/>
  <c r="BH45" i="87"/>
  <c r="BL45" i="87" s="1"/>
  <c r="AN11" i="87" s="1"/>
  <c r="AZ45" i="87"/>
  <c r="AZ49" i="87"/>
  <c r="BH49" i="87"/>
  <c r="BL49" i="87" s="1"/>
  <c r="AO6" i="87" s="1"/>
  <c r="BH53" i="87"/>
  <c r="BL53" i="87" s="1"/>
  <c r="AO10" i="87" s="1"/>
  <c r="AZ53" i="87"/>
  <c r="BD53" i="87" s="1"/>
  <c r="AJ10" i="87" s="1"/>
  <c r="BH51" i="87"/>
  <c r="BL51" i="87" s="1"/>
  <c r="AO8" i="87" s="1"/>
  <c r="AZ51" i="87"/>
  <c r="BF35" i="97"/>
  <c r="BL35" i="97" s="1"/>
  <c r="AM10" i="97" s="1"/>
  <c r="AX35" i="97"/>
  <c r="BD35" i="97" s="1"/>
  <c r="AH10" i="97" s="1"/>
  <c r="BF32" i="97"/>
  <c r="AX32" i="97"/>
  <c r="AX36" i="97"/>
  <c r="BF36" i="97"/>
  <c r="AY51" i="88"/>
  <c r="BD51" i="88" s="1"/>
  <c r="AJ8" i="88" s="1"/>
  <c r="BG51" i="88"/>
  <c r="BL51" i="88" s="1"/>
  <c r="AO8" i="88" s="1"/>
  <c r="BG50" i="88"/>
  <c r="BL50" i="88" s="1"/>
  <c r="AO7" i="88" s="1"/>
  <c r="AY50" i="88"/>
  <c r="BD50" i="88" s="1"/>
  <c r="AJ7" i="88" s="1"/>
  <c r="BG53" i="88"/>
  <c r="BL53" i="88" s="1"/>
  <c r="AO10" i="88" s="1"/>
  <c r="AY53" i="88"/>
  <c r="BD53" i="88" s="1"/>
  <c r="AJ10" i="88" s="1"/>
  <c r="BA32" i="93"/>
  <c r="BI32" i="93"/>
  <c r="BA33" i="93"/>
  <c r="BI33" i="93"/>
  <c r="BA31" i="93"/>
  <c r="BD31" i="93" s="1"/>
  <c r="AH6" i="93" s="1"/>
  <c r="BI31" i="93"/>
  <c r="BI43" i="93"/>
  <c r="BA43" i="93"/>
  <c r="BI41" i="93"/>
  <c r="BL41" i="93" s="1"/>
  <c r="AN7" i="93" s="1"/>
  <c r="BA41" i="93"/>
  <c r="BI40" i="93"/>
  <c r="BA40" i="93"/>
  <c r="BD40" i="93" s="1"/>
  <c r="AI6" i="93" s="1"/>
  <c r="BL33" i="89"/>
  <c r="AM8" i="89" s="1"/>
  <c r="BD25" i="9"/>
  <c r="AG9" i="9" s="1"/>
  <c r="BD44" i="89"/>
  <c r="AI10" i="89" s="1"/>
  <c r="BL42" i="94"/>
  <c r="AN8" i="94" s="1"/>
  <c r="BL31" i="93"/>
  <c r="AM6" i="93" s="1"/>
  <c r="BL36" i="87"/>
  <c r="AM11" i="87" s="1"/>
  <c r="BD50" i="93"/>
  <c r="AJ7" i="93" s="1"/>
  <c r="BD44" i="10"/>
  <c r="AI10" i="10" s="1"/>
  <c r="BL24" i="85"/>
  <c r="AL8" i="85" s="1"/>
  <c r="BD35" i="91"/>
  <c r="AH10" i="91" s="1"/>
  <c r="BL22" i="102"/>
  <c r="AL6" i="102" s="1"/>
  <c r="BL44" i="98"/>
  <c r="AN10" i="98" s="1"/>
  <c r="BD27" i="89"/>
  <c r="AG11" i="89" s="1"/>
  <c r="BD43" i="94"/>
  <c r="AI9" i="94" s="1"/>
  <c r="BD33" i="9"/>
  <c r="AH8" i="9" s="1"/>
  <c r="BD23" i="85"/>
  <c r="AG7" i="85" s="1"/>
  <c r="BL43" i="87"/>
  <c r="AN9" i="87" s="1"/>
  <c r="BL32" i="87"/>
  <c r="AM7" i="87" s="1"/>
  <c r="BD51" i="94"/>
  <c r="AJ8" i="94" s="1"/>
  <c r="BL51" i="91"/>
  <c r="AO8" i="91" s="1"/>
  <c r="BD45" i="102"/>
  <c r="AI11" i="102" s="1"/>
  <c r="BL26" i="100"/>
  <c r="AL10" i="100" s="1"/>
  <c r="BD53" i="94"/>
  <c r="AJ10" i="94" s="1"/>
  <c r="BD45" i="87"/>
  <c r="AI11" i="87" s="1"/>
  <c r="BD27" i="87"/>
  <c r="AG11" i="87" s="1"/>
  <c r="BL34" i="87"/>
  <c r="AM9" i="87" s="1"/>
  <c r="BL49" i="93"/>
  <c r="AO6" i="93" s="1"/>
  <c r="BD26" i="94"/>
  <c r="AG10" i="94" s="1"/>
  <c r="BD33" i="85"/>
  <c r="AH8" i="85" s="1"/>
  <c r="BD41" i="93"/>
  <c r="AI7" i="93" s="1"/>
  <c r="BL32" i="89"/>
  <c r="AM7" i="89" s="1"/>
  <c r="BL42" i="86"/>
  <c r="AN8" i="86" s="1"/>
  <c r="BD51" i="89"/>
  <c r="AJ8" i="89" s="1"/>
  <c r="BL41" i="89"/>
  <c r="AN7" i="89" s="1"/>
  <c r="BL27" i="98"/>
  <c r="AL11" i="98" s="1"/>
  <c r="BD45" i="94"/>
  <c r="AI11" i="94" s="1"/>
  <c r="BD32" i="9"/>
  <c r="AH7" i="9" s="1"/>
  <c r="BL51" i="96"/>
  <c r="AO8" i="96" s="1"/>
  <c r="BL54" i="85"/>
  <c r="AO11" i="85" s="1"/>
  <c r="BL45" i="100"/>
  <c r="AN11" i="100" s="1"/>
  <c r="BL36" i="94"/>
  <c r="AM11" i="94" s="1"/>
  <c r="BL26" i="89"/>
  <c r="AL10" i="89" s="1"/>
  <c r="BD25" i="87"/>
  <c r="AG9" i="87" s="1"/>
  <c r="BL35" i="102"/>
  <c r="AM10" i="102" s="1"/>
  <c r="BL24" i="94"/>
  <c r="AL8" i="94" s="1"/>
  <c r="BD54" i="91"/>
  <c r="AJ11" i="91" s="1"/>
  <c r="BD26" i="117"/>
  <c r="AG10" i="117" s="1"/>
  <c r="BL41" i="85"/>
  <c r="AN7" i="85" s="1"/>
  <c r="BL23" i="9"/>
  <c r="AL7" i="9" s="1"/>
  <c r="BL31" i="98"/>
  <c r="AM6" i="98" s="1"/>
  <c r="BD26" i="85"/>
  <c r="AG10" i="85" s="1"/>
  <c r="BD31" i="92"/>
  <c r="AH6" i="92" s="1"/>
  <c r="BD52" i="93"/>
  <c r="AJ9" i="93" s="1"/>
  <c r="BL32" i="94"/>
  <c r="AM7" i="94" s="1"/>
  <c r="BL36" i="95"/>
  <c r="AM11" i="95" s="1"/>
  <c r="BD53" i="9"/>
  <c r="AJ10" i="9" s="1"/>
  <c r="BD43" i="98"/>
  <c r="AI9" i="98" s="1"/>
  <c r="BD51" i="87"/>
  <c r="AJ8" i="87" s="1"/>
  <c r="BL22" i="93"/>
  <c r="AL6" i="93" s="1"/>
  <c r="BD52" i="99"/>
  <c r="AJ9" i="99" s="1"/>
  <c r="BL40" i="93"/>
  <c r="AN6" i="93" s="1"/>
  <c r="BD34" i="108"/>
  <c r="AH9" i="108" s="1"/>
  <c r="BL36" i="100"/>
  <c r="AM11" i="100" s="1"/>
  <c r="BL24" i="117"/>
  <c r="AL8" i="117" s="1"/>
  <c r="BD49" i="85"/>
  <c r="AJ6" i="85" s="1"/>
  <c r="BL52" i="108"/>
  <c r="AO9" i="108" s="1"/>
  <c r="BD52" i="89"/>
  <c r="AJ9" i="89" s="1"/>
  <c r="BL49" i="9"/>
  <c r="AO6" i="9" s="1"/>
  <c r="BL32" i="85"/>
  <c r="AM7" i="85" s="1"/>
  <c r="BD26" i="104"/>
  <c r="AG10" i="104" s="1"/>
  <c r="BD52" i="6"/>
  <c r="AJ9" i="6" s="1"/>
  <c r="BL54" i="5"/>
  <c r="AO11" i="5" s="1"/>
  <c r="BL24" i="98"/>
  <c r="AL8" i="98" s="1"/>
  <c r="BL26" i="108"/>
  <c r="AL10" i="108" s="1"/>
  <c r="BL35" i="99"/>
  <c r="AM10" i="99" s="1"/>
  <c r="BD52" i="94"/>
  <c r="AJ9" i="94" s="1"/>
  <c r="BD49" i="87"/>
  <c r="AJ6" i="87" s="1"/>
  <c r="BD33" i="99"/>
  <c r="AH8" i="99" s="1"/>
  <c r="BL43" i="85"/>
  <c r="AN9" i="85" s="1"/>
  <c r="BL41" i="102"/>
  <c r="AN7" i="102" s="1"/>
  <c r="BD42" i="9"/>
  <c r="AI8" i="9" s="1"/>
  <c r="BL41" i="6"/>
  <c r="AN7" i="6" s="1"/>
  <c r="BD23" i="5"/>
  <c r="AG7" i="5" s="1"/>
  <c r="BD24" i="96"/>
  <c r="AG8" i="96" s="1"/>
  <c r="BD32" i="4"/>
  <c r="AH7" i="4" s="1"/>
  <c r="BD43" i="93"/>
  <c r="AI9" i="93" s="1"/>
  <c r="BD40" i="85"/>
  <c r="AI6" i="85" s="1"/>
  <c r="BD32" i="87"/>
  <c r="AH7" i="87" s="1"/>
  <c r="BD36" i="6"/>
  <c r="AH11" i="6" s="1"/>
  <c r="BL23" i="86"/>
  <c r="AL7" i="86" s="1"/>
  <c r="BL53" i="6"/>
  <c r="AO10" i="6" s="1"/>
  <c r="BL31" i="85"/>
  <c r="AM6" i="85" s="1"/>
  <c r="BD33" i="102"/>
  <c r="AH8" i="102" s="1"/>
  <c r="BL26" i="98"/>
  <c r="AL10" i="98" s="1"/>
  <c r="BD54" i="86"/>
  <c r="AJ11" i="86" s="1"/>
  <c r="BL51" i="117"/>
  <c r="AO8" i="117" s="1"/>
  <c r="BD22" i="94"/>
  <c r="AG6" i="94" s="1"/>
  <c r="BD23" i="104"/>
  <c r="AG7" i="104" s="1"/>
  <c r="BD42" i="96"/>
  <c r="AI8" i="96" s="1"/>
  <c r="BL53" i="85"/>
  <c r="AO10" i="85" s="1"/>
  <c r="BD26" i="96"/>
  <c r="AG10" i="96" s="1"/>
  <c r="BD35" i="94"/>
  <c r="AH10" i="94" s="1"/>
  <c r="BJ52" i="85"/>
  <c r="BL52" i="85" s="1"/>
  <c r="AO9" i="85" s="1"/>
  <c r="BB52" i="85"/>
  <c r="BD52" i="85" s="1"/>
  <c r="AJ9" i="85" s="1"/>
  <c r="BJ50" i="85"/>
  <c r="BL50" i="85" s="1"/>
  <c r="AO7" i="85" s="1"/>
  <c r="BB50" i="85"/>
  <c r="BD50" i="85" s="1"/>
  <c r="AJ7" i="85" s="1"/>
  <c r="BJ51" i="85"/>
  <c r="BL51" i="85" s="1"/>
  <c r="AO8" i="85" s="1"/>
  <c r="BB51" i="85"/>
  <c r="BD51" i="85" s="1"/>
  <c r="AJ8" i="85" s="1"/>
  <c r="BJ34" i="94"/>
  <c r="BL34" i="94" s="1"/>
  <c r="AM9" i="94" s="1"/>
  <c r="BB34" i="94"/>
  <c r="BD34" i="94" s="1"/>
  <c r="AH9" i="94" s="1"/>
  <c r="BB31" i="94"/>
  <c r="BD31" i="94" s="1"/>
  <c r="AH6" i="94" s="1"/>
  <c r="BJ31" i="94"/>
  <c r="BL31" i="94" s="1"/>
  <c r="AM6" i="94" s="1"/>
  <c r="BJ33" i="94"/>
  <c r="BL33" i="94" s="1"/>
  <c r="AM8" i="94" s="1"/>
  <c r="BB33" i="94"/>
  <c r="BD33" i="94" s="1"/>
  <c r="AH8" i="94" s="1"/>
  <c r="BB31" i="9"/>
  <c r="BD31" i="9" s="1"/>
  <c r="AH6" i="9" s="1"/>
  <c r="BJ31" i="9"/>
  <c r="BL31" i="9" s="1"/>
  <c r="AM6" i="9" s="1"/>
  <c r="BJ36" i="9"/>
  <c r="BL36" i="9" s="1"/>
  <c r="AM11" i="9" s="1"/>
  <c r="BB36" i="9"/>
  <c r="BD36" i="9" s="1"/>
  <c r="AH11" i="9" s="1"/>
  <c r="BJ35" i="9"/>
  <c r="BL35" i="9" s="1"/>
  <c r="AM10" i="9" s="1"/>
  <c r="BB35" i="9"/>
  <c r="BD35" i="9" s="1"/>
  <c r="AH10" i="9" s="1"/>
  <c r="BJ54" i="9"/>
  <c r="BL54" i="9" s="1"/>
  <c r="AO11" i="9" s="1"/>
  <c r="BB54" i="9"/>
  <c r="BD54" i="9" s="1"/>
  <c r="AJ11" i="9" s="1"/>
  <c r="BJ52" i="9"/>
  <c r="BL52" i="9" s="1"/>
  <c r="AO9" i="9" s="1"/>
  <c r="BB52" i="9"/>
  <c r="BD52" i="9" s="1"/>
  <c r="AJ9" i="9" s="1"/>
  <c r="BB50" i="9"/>
  <c r="BD50" i="9" s="1"/>
  <c r="AJ7" i="9" s="1"/>
  <c r="BJ50" i="9"/>
  <c r="BL50" i="9" s="1"/>
  <c r="AO7" i="9" s="1"/>
  <c r="BJ36" i="97"/>
  <c r="BB36" i="97"/>
  <c r="BJ32" i="97"/>
  <c r="BB32" i="97"/>
  <c r="BB34" i="97"/>
  <c r="BJ34" i="97"/>
  <c r="BB51" i="97"/>
  <c r="BJ51" i="97"/>
  <c r="BJ49" i="97"/>
  <c r="BB49" i="97"/>
  <c r="BJ52" i="97"/>
  <c r="BB52" i="97"/>
  <c r="BH23" i="87"/>
  <c r="AZ23" i="87"/>
  <c r="BH22" i="87"/>
  <c r="AZ22" i="87"/>
  <c r="BH26" i="87"/>
  <c r="BL26" i="87" s="1"/>
  <c r="AL10" i="87" s="1"/>
  <c r="AZ26" i="87"/>
  <c r="AY36" i="91"/>
  <c r="BD36" i="91" s="1"/>
  <c r="AH11" i="91" s="1"/>
  <c r="BG36" i="91"/>
  <c r="BL36" i="91" s="1"/>
  <c r="AM11" i="91" s="1"/>
  <c r="AY31" i="91"/>
  <c r="BG31" i="91"/>
  <c r="AY32" i="91"/>
  <c r="BD32" i="91" s="1"/>
  <c r="AH7" i="91" s="1"/>
  <c r="BG32" i="91"/>
  <c r="BB35" i="85"/>
  <c r="BD35" i="85" s="1"/>
  <c r="AH10" i="85" s="1"/>
  <c r="BJ35" i="85"/>
  <c r="BL35" i="85" s="1"/>
  <c r="AM10" i="85" s="1"/>
  <c r="BJ36" i="85"/>
  <c r="BL36" i="85" s="1"/>
  <c r="AM11" i="85" s="1"/>
  <c r="BB36" i="85"/>
  <c r="BD36" i="85" s="1"/>
  <c r="AH11" i="85" s="1"/>
  <c r="BJ34" i="85"/>
  <c r="BL34" i="85" s="1"/>
  <c r="AM9" i="85" s="1"/>
  <c r="BB34" i="85"/>
  <c r="BD34" i="85" s="1"/>
  <c r="AH9" i="85" s="1"/>
  <c r="AY32" i="88"/>
  <c r="BD32" i="88" s="1"/>
  <c r="AH7" i="88" s="1"/>
  <c r="BG32" i="88"/>
  <c r="BL32" i="88" s="1"/>
  <c r="AM7" i="88" s="1"/>
  <c r="BG35" i="88"/>
  <c r="BL35" i="88" s="1"/>
  <c r="AM10" i="88" s="1"/>
  <c r="AY35" i="88"/>
  <c r="BD35" i="88" s="1"/>
  <c r="AH10" i="88" s="1"/>
  <c r="AY31" i="88"/>
  <c r="BD31" i="88" s="1"/>
  <c r="AH6" i="88" s="1"/>
  <c r="BG31" i="88"/>
  <c r="BL31" i="88" s="1"/>
  <c r="AM6" i="88" s="1"/>
  <c r="BA43" i="89"/>
  <c r="BD43" i="89" s="1"/>
  <c r="AI9" i="89" s="1"/>
  <c r="BI43" i="89"/>
  <c r="BL43" i="89" s="1"/>
  <c r="AN9" i="89" s="1"/>
  <c r="BI45" i="89"/>
  <c r="BL45" i="89" s="1"/>
  <c r="AN11" i="89" s="1"/>
  <c r="BA45" i="89"/>
  <c r="BD45" i="89" s="1"/>
  <c r="AI11" i="89" s="1"/>
  <c r="BI42" i="89"/>
  <c r="BL42" i="89" s="1"/>
  <c r="AN8" i="89" s="1"/>
  <c r="BA42" i="89"/>
  <c r="BD42" i="89" s="1"/>
  <c r="AI8" i="89" s="1"/>
  <c r="BB27" i="9"/>
  <c r="BD27" i="9" s="1"/>
  <c r="AG11" i="9" s="1"/>
  <c r="BJ27" i="9"/>
  <c r="BL27" i="9" s="1"/>
  <c r="AL11" i="9" s="1"/>
  <c r="BJ22" i="9"/>
  <c r="BL22" i="9" s="1"/>
  <c r="AL6" i="9" s="1"/>
  <c r="BB22" i="9"/>
  <c r="BD22" i="9" s="1"/>
  <c r="AG6" i="9" s="1"/>
  <c r="BJ26" i="9"/>
  <c r="BL26" i="9" s="1"/>
  <c r="AL10" i="9" s="1"/>
  <c r="AS10" i="9" s="1"/>
  <c r="BB26" i="9"/>
  <c r="BD26" i="9" s="1"/>
  <c r="AG10" i="9" s="1"/>
  <c r="BJ41" i="9"/>
  <c r="BL41" i="9" s="1"/>
  <c r="AN7" i="9" s="1"/>
  <c r="BB41" i="9"/>
  <c r="BD41" i="9" s="1"/>
  <c r="AI7" i="9" s="1"/>
  <c r="BB43" i="9"/>
  <c r="BD43" i="9" s="1"/>
  <c r="AI9" i="9" s="1"/>
  <c r="BJ43" i="9"/>
  <c r="BL43" i="9" s="1"/>
  <c r="AN9" i="9" s="1"/>
  <c r="BJ45" i="9"/>
  <c r="BL45" i="9" s="1"/>
  <c r="AN11" i="9" s="1"/>
  <c r="BB45" i="9"/>
  <c r="BD45" i="9" s="1"/>
  <c r="AI11" i="9" s="1"/>
  <c r="AX24" i="97"/>
  <c r="BD24" i="97" s="1"/>
  <c r="AG8" i="97" s="1"/>
  <c r="BF24" i="97"/>
  <c r="BL24" i="97" s="1"/>
  <c r="AL8" i="97" s="1"/>
  <c r="BF26" i="97"/>
  <c r="BL26" i="97" s="1"/>
  <c r="AL10" i="97" s="1"/>
  <c r="AX26" i="97"/>
  <c r="BD26" i="97" s="1"/>
  <c r="AG10" i="97" s="1"/>
  <c r="AX25" i="97"/>
  <c r="BF25" i="97"/>
  <c r="BG52" i="91"/>
  <c r="BL52" i="91" s="1"/>
  <c r="AO9" i="91" s="1"/>
  <c r="AY52" i="91"/>
  <c r="AY50" i="91"/>
  <c r="BD50" i="91" s="1"/>
  <c r="AJ7" i="91" s="1"/>
  <c r="BG50" i="91"/>
  <c r="BL50" i="91" s="1"/>
  <c r="AO7" i="91" s="1"/>
  <c r="AY53" i="91"/>
  <c r="BG53" i="91"/>
  <c r="BB25" i="85"/>
  <c r="BD25" i="85" s="1"/>
  <c r="AG9" i="85" s="1"/>
  <c r="AS9" i="85" s="1"/>
  <c r="BJ25" i="85"/>
  <c r="BL25" i="85" s="1"/>
  <c r="AL9" i="85" s="1"/>
  <c r="BJ27" i="85"/>
  <c r="BL27" i="85" s="1"/>
  <c r="AL11" i="85" s="1"/>
  <c r="BB27" i="85"/>
  <c r="BD27" i="85" s="1"/>
  <c r="AG11" i="85" s="1"/>
  <c r="BJ22" i="85"/>
  <c r="BL22" i="85" s="1"/>
  <c r="AL6" i="85" s="1"/>
  <c r="BB22" i="85"/>
  <c r="BD22" i="85" s="1"/>
  <c r="AG6" i="85" s="1"/>
  <c r="BB25" i="94"/>
  <c r="BD25" i="94" s="1"/>
  <c r="AG9" i="94" s="1"/>
  <c r="AS9" i="94" s="1"/>
  <c r="BJ25" i="94"/>
  <c r="BL25" i="94" s="1"/>
  <c r="AL9" i="94" s="1"/>
  <c r="BJ23" i="94"/>
  <c r="BL23" i="94" s="1"/>
  <c r="AL7" i="94" s="1"/>
  <c r="BB23" i="94"/>
  <c r="BD23" i="94" s="1"/>
  <c r="AG7" i="94" s="1"/>
  <c r="BJ27" i="94"/>
  <c r="BL27" i="94" s="1"/>
  <c r="AL11" i="94" s="1"/>
  <c r="BB27" i="94"/>
  <c r="BD27" i="94" s="1"/>
  <c r="AG11" i="94" s="1"/>
  <c r="BA36" i="89"/>
  <c r="BD36" i="89" s="1"/>
  <c r="AH11" i="89" s="1"/>
  <c r="AS11" i="89" s="1"/>
  <c r="BI36" i="89"/>
  <c r="BL36" i="89" s="1"/>
  <c r="AM11" i="89" s="1"/>
  <c r="BA31" i="89"/>
  <c r="BD31" i="89" s="1"/>
  <c r="AH6" i="89" s="1"/>
  <c r="BI31" i="89"/>
  <c r="BL31" i="89" s="1"/>
  <c r="AM6" i="89" s="1"/>
  <c r="BA35" i="89"/>
  <c r="BD35" i="89" s="1"/>
  <c r="AH10" i="89" s="1"/>
  <c r="BI35" i="89"/>
  <c r="BL35" i="89" s="1"/>
  <c r="AM10" i="89" s="1"/>
  <c r="BA25" i="89"/>
  <c r="BI25" i="89"/>
  <c r="BI23" i="89"/>
  <c r="BL23" i="89" s="1"/>
  <c r="AL7" i="89" s="1"/>
  <c r="BA23" i="89"/>
  <c r="BD23" i="89" s="1"/>
  <c r="AG7" i="89" s="1"/>
  <c r="BA24" i="89"/>
  <c r="BD24" i="89" s="1"/>
  <c r="AG8" i="89" s="1"/>
  <c r="AS8" i="89" s="1"/>
  <c r="BI24" i="89"/>
  <c r="BL24" i="89" s="1"/>
  <c r="AL8" i="89" s="1"/>
  <c r="BH35" i="87"/>
  <c r="BL35" i="87" s="1"/>
  <c r="AM10" i="87" s="1"/>
  <c r="AZ35" i="87"/>
  <c r="BD35" i="87" s="1"/>
  <c r="AH10" i="87" s="1"/>
  <c r="AZ33" i="87"/>
  <c r="BD33" i="87" s="1"/>
  <c r="AH8" i="87" s="1"/>
  <c r="BH33" i="87"/>
  <c r="BL33" i="87" s="1"/>
  <c r="AM8" i="87" s="1"/>
  <c r="AZ31" i="87"/>
  <c r="BH31" i="87"/>
  <c r="AX42" i="97"/>
  <c r="BD42" i="97" s="1"/>
  <c r="AI8" i="97" s="1"/>
  <c r="BF42" i="97"/>
  <c r="BL42" i="97" s="1"/>
  <c r="AN8" i="97" s="1"/>
  <c r="BF43" i="97"/>
  <c r="BL43" i="97" s="1"/>
  <c r="AN9" i="97" s="1"/>
  <c r="AX43" i="97"/>
  <c r="BD43" i="97" s="1"/>
  <c r="AI9" i="97" s="1"/>
  <c r="BF40" i="97"/>
  <c r="AX40" i="97"/>
  <c r="BF51" i="97"/>
  <c r="BL51" i="97" s="1"/>
  <c r="AO8" i="97" s="1"/>
  <c r="AX51" i="97"/>
  <c r="BD51" i="97" s="1"/>
  <c r="AJ8" i="97" s="1"/>
  <c r="BF54" i="97"/>
  <c r="BL54" i="97" s="1"/>
  <c r="AO11" i="97" s="1"/>
  <c r="AX54" i="97"/>
  <c r="BD54" i="97" s="1"/>
  <c r="AJ11" i="97" s="1"/>
  <c r="AX53" i="97"/>
  <c r="BD53" i="97" s="1"/>
  <c r="AJ10" i="97" s="1"/>
  <c r="BF53" i="97"/>
  <c r="BL53" i="97" s="1"/>
  <c r="AO10" i="97" s="1"/>
  <c r="AY27" i="88"/>
  <c r="BD27" i="88" s="1"/>
  <c r="AG11" i="88" s="1"/>
  <c r="BG27" i="88"/>
  <c r="BL27" i="88" s="1"/>
  <c r="AL11" i="88" s="1"/>
  <c r="AY22" i="88"/>
  <c r="BD22" i="88" s="1"/>
  <c r="AG6" i="88" s="1"/>
  <c r="BG22" i="88"/>
  <c r="BL22" i="88" s="1"/>
  <c r="AL6" i="88" s="1"/>
  <c r="AY26" i="88"/>
  <c r="BD26" i="88" s="1"/>
  <c r="AG10" i="88" s="1"/>
  <c r="BG26" i="88"/>
  <c r="BL26" i="88" s="1"/>
  <c r="AL10" i="88" s="1"/>
  <c r="BI24" i="93"/>
  <c r="BL24" i="93" s="1"/>
  <c r="AL8" i="93" s="1"/>
  <c r="BA24" i="93"/>
  <c r="BD24" i="93" s="1"/>
  <c r="AG8" i="93" s="1"/>
  <c r="BA23" i="93"/>
  <c r="BD23" i="93" s="1"/>
  <c r="AG7" i="93" s="1"/>
  <c r="BI23" i="93"/>
  <c r="BL23" i="93" s="1"/>
  <c r="AL7" i="93" s="1"/>
  <c r="BI25" i="93"/>
  <c r="BA25" i="93"/>
  <c r="BI53" i="93"/>
  <c r="BA53" i="93"/>
  <c r="BI51" i="93"/>
  <c r="BA51" i="93"/>
  <c r="BI54" i="93"/>
  <c r="BA54" i="93"/>
  <c r="BB44" i="85"/>
  <c r="BD44" i="85" s="1"/>
  <c r="AI10" i="85" s="1"/>
  <c r="BJ44" i="85"/>
  <c r="BL44" i="85" s="1"/>
  <c r="AN10" i="85" s="1"/>
  <c r="BB42" i="85"/>
  <c r="BD42" i="85" s="1"/>
  <c r="AI8" i="85" s="1"/>
  <c r="BJ42" i="85"/>
  <c r="BL42" i="85" s="1"/>
  <c r="AN8" i="85" s="1"/>
  <c r="BJ45" i="85"/>
  <c r="BL45" i="85" s="1"/>
  <c r="AN11" i="85" s="1"/>
  <c r="BB45" i="85"/>
  <c r="BD45" i="85" s="1"/>
  <c r="AI11" i="85" s="1"/>
  <c r="BJ54" i="94"/>
  <c r="BL54" i="94" s="1"/>
  <c r="AO11" i="94" s="1"/>
  <c r="BB54" i="94"/>
  <c r="BD54" i="94" s="1"/>
  <c r="AJ11" i="94" s="1"/>
  <c r="BJ49" i="94"/>
  <c r="BL49" i="94" s="1"/>
  <c r="AO6" i="94" s="1"/>
  <c r="BB49" i="94"/>
  <c r="BD49" i="94" s="1"/>
  <c r="AJ6" i="94" s="1"/>
  <c r="BB50" i="94"/>
  <c r="BD50" i="94" s="1"/>
  <c r="AJ7" i="94" s="1"/>
  <c r="BJ50" i="94"/>
  <c r="BL50" i="94" s="1"/>
  <c r="AO7" i="94" s="1"/>
  <c r="BJ40" i="94"/>
  <c r="BL40" i="94" s="1"/>
  <c r="AN6" i="94" s="1"/>
  <c r="BB40" i="94"/>
  <c r="BD40" i="94" s="1"/>
  <c r="AI6" i="94" s="1"/>
  <c r="BB44" i="94"/>
  <c r="BD44" i="94" s="1"/>
  <c r="AI10" i="94" s="1"/>
  <c r="AS10" i="94" s="1"/>
  <c r="BJ44" i="94"/>
  <c r="BL44" i="94" s="1"/>
  <c r="AN10" i="94" s="1"/>
  <c r="BB41" i="94"/>
  <c r="BD41" i="94" s="1"/>
  <c r="AI7" i="94" s="1"/>
  <c r="BJ41" i="94"/>
  <c r="BL41" i="94" s="1"/>
  <c r="AN7" i="94" s="1"/>
  <c r="BI49" i="89"/>
  <c r="BA49" i="89"/>
  <c r="BI50" i="89"/>
  <c r="BA50" i="89"/>
  <c r="BD50" i="89" s="1"/>
  <c r="AJ7" i="89" s="1"/>
  <c r="BA53" i="89"/>
  <c r="BD53" i="89" s="1"/>
  <c r="AJ10" i="89" s="1"/>
  <c r="BI53" i="89"/>
  <c r="BJ25" i="97"/>
  <c r="BB25" i="97"/>
  <c r="BB23" i="97"/>
  <c r="BJ23" i="97"/>
  <c r="BJ27" i="97"/>
  <c r="BB27" i="97"/>
  <c r="BJ40" i="97"/>
  <c r="BB40" i="97"/>
  <c r="BJ41" i="97"/>
  <c r="BB41" i="97"/>
  <c r="BB44" i="97"/>
  <c r="BH41" i="87"/>
  <c r="AZ41" i="87"/>
  <c r="BD41" i="87" s="1"/>
  <c r="AI7" i="87" s="1"/>
  <c r="BH40" i="87"/>
  <c r="BL40" i="87" s="1"/>
  <c r="AN6" i="87" s="1"/>
  <c r="AZ40" i="87"/>
  <c r="BD40" i="87" s="1"/>
  <c r="AI6" i="87" s="1"/>
  <c r="AZ44" i="87"/>
  <c r="BD44" i="87" s="1"/>
  <c r="AI10" i="87" s="1"/>
  <c r="BH44" i="87"/>
  <c r="BL44" i="87" s="1"/>
  <c r="AN10" i="87" s="1"/>
  <c r="BH54" i="87"/>
  <c r="BL54" i="87" s="1"/>
  <c r="AO11" i="87" s="1"/>
  <c r="AZ54" i="87"/>
  <c r="BD54" i="87" s="1"/>
  <c r="AJ11" i="87" s="1"/>
  <c r="BH50" i="87"/>
  <c r="AZ50" i="87"/>
  <c r="BD50" i="87" s="1"/>
  <c r="AJ7" i="87" s="1"/>
  <c r="BH52" i="87"/>
  <c r="BL52" i="87" s="1"/>
  <c r="AO9" i="87" s="1"/>
  <c r="AZ52" i="87"/>
  <c r="BD52" i="87" s="1"/>
  <c r="AJ9" i="87" s="1"/>
  <c r="AX34" i="97"/>
  <c r="BD34" i="97" s="1"/>
  <c r="AH9" i="97" s="1"/>
  <c r="BF34" i="97"/>
  <c r="BL34" i="97" s="1"/>
  <c r="AM9" i="97" s="1"/>
  <c r="BF33" i="97"/>
  <c r="BL33" i="97" s="1"/>
  <c r="AM8" i="97" s="1"/>
  <c r="AX33" i="97"/>
  <c r="BD33" i="97" s="1"/>
  <c r="AH8" i="97" s="1"/>
  <c r="AX31" i="97"/>
  <c r="BD31" i="97" s="1"/>
  <c r="AH6" i="97" s="1"/>
  <c r="BF31" i="97"/>
  <c r="BL31" i="97" s="1"/>
  <c r="AM6" i="97" s="1"/>
  <c r="AY52" i="88"/>
  <c r="BD52" i="88" s="1"/>
  <c r="AJ9" i="88" s="1"/>
  <c r="BG52" i="88"/>
  <c r="BL52" i="88" s="1"/>
  <c r="AO9" i="88" s="1"/>
  <c r="BG49" i="88"/>
  <c r="BL49" i="88" s="1"/>
  <c r="AO6" i="88" s="1"/>
  <c r="AY49" i="88"/>
  <c r="BD49" i="88" s="1"/>
  <c r="AJ6" i="88" s="1"/>
  <c r="AY54" i="88"/>
  <c r="BD54" i="88" s="1"/>
  <c r="AJ11" i="88" s="1"/>
  <c r="BG54" i="88"/>
  <c r="BL54" i="88" s="1"/>
  <c r="AO11" i="88" s="1"/>
  <c r="BA35" i="93"/>
  <c r="BD35" i="93" s="1"/>
  <c r="AH10" i="93" s="1"/>
  <c r="BI35" i="93"/>
  <c r="BI36" i="93"/>
  <c r="BL36" i="93" s="1"/>
  <c r="AM11" i="93" s="1"/>
  <c r="BA36" i="93"/>
  <c r="BD36" i="93" s="1"/>
  <c r="AH11" i="93" s="1"/>
  <c r="BI34" i="93"/>
  <c r="BL34" i="93" s="1"/>
  <c r="AM9" i="93" s="1"/>
  <c r="BA34" i="93"/>
  <c r="BD34" i="93" s="1"/>
  <c r="AH9" i="93" s="1"/>
  <c r="BA42" i="93"/>
  <c r="BI42" i="93"/>
  <c r="BI45" i="93"/>
  <c r="BL45" i="93" s="1"/>
  <c r="AN11" i="93" s="1"/>
  <c r="BA45" i="93"/>
  <c r="BD45" i="93" s="1"/>
  <c r="AI11" i="93" s="1"/>
  <c r="BI44" i="93"/>
  <c r="BA44" i="93"/>
  <c r="BD44" i="93" s="1"/>
  <c r="AI10" i="93" s="1"/>
  <c r="AS9" i="1"/>
  <c r="AS11" i="1"/>
  <c r="CA11" i="1" s="1"/>
  <c r="AS10" i="1"/>
  <c r="AS7" i="1"/>
  <c r="F13" i="112"/>
  <c r="BD54" i="4"/>
  <c r="AJ11" i="4" s="1"/>
  <c r="BD51" i="86"/>
  <c r="AJ8" i="86" s="1"/>
  <c r="BL33" i="5"/>
  <c r="AM8" i="5" s="1"/>
  <c r="BD52" i="117"/>
  <c r="AJ9" i="117" s="1"/>
  <c r="BL53" i="89"/>
  <c r="AO10" i="89" s="1"/>
  <c r="BL33" i="93"/>
  <c r="AM8" i="93" s="1"/>
  <c r="AS8" i="88"/>
  <c r="BL34" i="104"/>
  <c r="AM9" i="104" s="1"/>
  <c r="BD49" i="6"/>
  <c r="AJ6" i="6" s="1"/>
  <c r="AS6" i="88"/>
  <c r="AS9" i="103"/>
  <c r="BD32" i="93"/>
  <c r="AH7" i="93" s="1"/>
  <c r="BD50" i="5"/>
  <c r="AJ7" i="5" s="1"/>
  <c r="BL43" i="98"/>
  <c r="AN9" i="98" s="1"/>
  <c r="BD25" i="89"/>
  <c r="AG9" i="89" s="1"/>
  <c r="BD40" i="5"/>
  <c r="AI6" i="5" s="1"/>
  <c r="BL41" i="87"/>
  <c r="AN7" i="87" s="1"/>
  <c r="BL34" i="91"/>
  <c r="AM9" i="91" s="1"/>
  <c r="BD24" i="117"/>
  <c r="AG8" i="117" s="1"/>
  <c r="BD42" i="104"/>
  <c r="AI8" i="104" s="1"/>
  <c r="AS9" i="105"/>
  <c r="BY9" i="105" s="1"/>
  <c r="BL52" i="4"/>
  <c r="AO9" i="4" s="1"/>
  <c r="BL40" i="98"/>
  <c r="AN6" i="98" s="1"/>
  <c r="BL27" i="91"/>
  <c r="AL11" i="91" s="1"/>
  <c r="BD44" i="101"/>
  <c r="AI10" i="101" s="1"/>
  <c r="BD34" i="5"/>
  <c r="AH9" i="5" s="1"/>
  <c r="BD44" i="117"/>
  <c r="AI10" i="117" s="1"/>
  <c r="AS6" i="8"/>
  <c r="BD44" i="5"/>
  <c r="AI10" i="5" s="1"/>
  <c r="BD42" i="6"/>
  <c r="AI8" i="6" s="1"/>
  <c r="BL35" i="100"/>
  <c r="AM10" i="100" s="1"/>
  <c r="BD32" i="98"/>
  <c r="AH7" i="98" s="1"/>
  <c r="BL53" i="100"/>
  <c r="AO10" i="100" s="1"/>
  <c r="BD43" i="91"/>
  <c r="AI9" i="91" s="1"/>
  <c r="BD41" i="6"/>
  <c r="AI7" i="6" s="1"/>
  <c r="BD53" i="93"/>
  <c r="AJ10" i="93" s="1"/>
  <c r="BL52" i="98"/>
  <c r="AO9" i="98" s="1"/>
  <c r="BD25" i="91"/>
  <c r="AG9" i="91" s="1"/>
  <c r="BL32" i="117"/>
  <c r="AM7" i="117" s="1"/>
  <c r="BD33" i="6"/>
  <c r="AH8" i="6" s="1"/>
  <c r="BD40" i="91"/>
  <c r="AI6" i="91" s="1"/>
  <c r="BD23" i="87"/>
  <c r="AG7" i="87" s="1"/>
  <c r="BL53" i="4"/>
  <c r="AO10" i="4" s="1"/>
  <c r="BL42" i="106"/>
  <c r="AN8" i="106" s="1"/>
  <c r="BD49" i="89"/>
  <c r="AJ6" i="89" s="1"/>
  <c r="BL33" i="108"/>
  <c r="AM8" i="108" s="1"/>
  <c r="BL43" i="93"/>
  <c r="AN9" i="93" s="1"/>
  <c r="BD23" i="86"/>
  <c r="AG7" i="86" s="1"/>
  <c r="BD53" i="6"/>
  <c r="AJ10" i="6" s="1"/>
  <c r="BD43" i="95"/>
  <c r="AI9" i="95" s="1"/>
  <c r="BL33" i="102"/>
  <c r="AM8" i="102" s="1"/>
  <c r="BD26" i="98"/>
  <c r="AG10" i="98" s="1"/>
  <c r="AS10" i="98" s="1"/>
  <c r="BL54" i="86"/>
  <c r="AO11" i="86" s="1"/>
  <c r="BD51" i="117"/>
  <c r="AJ8" i="117" s="1"/>
  <c r="BD33" i="98"/>
  <c r="AH8" i="98" s="1"/>
  <c r="BD52" i="91"/>
  <c r="AJ9" i="91" s="1"/>
  <c r="BL23" i="104"/>
  <c r="AL7" i="104" s="1"/>
  <c r="BL42" i="96"/>
  <c r="AN8" i="96" s="1"/>
  <c r="BL26" i="96"/>
  <c r="AL10" i="96" s="1"/>
  <c r="BD22" i="10"/>
  <c r="AG6" i="10" s="1"/>
  <c r="BL51" i="108"/>
  <c r="AO8" i="108" s="1"/>
  <c r="AS11" i="90"/>
  <c r="BL51" i="4"/>
  <c r="AO8" i="4" s="1"/>
  <c r="BL33" i="4"/>
  <c r="AM8" i="4" s="1"/>
  <c r="BD42" i="98"/>
  <c r="AI8" i="98" s="1"/>
  <c r="BD32" i="89"/>
  <c r="AH7" i="89" s="1"/>
  <c r="BL23" i="92"/>
  <c r="AL7" i="92" s="1"/>
  <c r="AS7" i="103"/>
  <c r="BL24" i="104"/>
  <c r="AL8" i="104" s="1"/>
  <c r="BD54" i="6"/>
  <c r="AJ11" i="6" s="1"/>
  <c r="BL42" i="108"/>
  <c r="AN8" i="108" s="1"/>
  <c r="BL32" i="93"/>
  <c r="AM7" i="93" s="1"/>
  <c r="BL50" i="5"/>
  <c r="AO7" i="5" s="1"/>
  <c r="BL25" i="89"/>
  <c r="AL9" i="89" s="1"/>
  <c r="BD27" i="106"/>
  <c r="AG11" i="106" s="1"/>
  <c r="BD52" i="95"/>
  <c r="AJ9" i="95" s="1"/>
  <c r="BD52" i="4"/>
  <c r="AJ9" i="4" s="1"/>
  <c r="BD40" i="98"/>
  <c r="AI6" i="98" s="1"/>
  <c r="BD27" i="91"/>
  <c r="AG11" i="91" s="1"/>
  <c r="BL44" i="101"/>
  <c r="AN10" i="101" s="1"/>
  <c r="BL34" i="5"/>
  <c r="AM9" i="5" s="1"/>
  <c r="BL44" i="5"/>
  <c r="AN10" i="5" s="1"/>
  <c r="BL32" i="98"/>
  <c r="AM7" i="98" s="1"/>
  <c r="AS7" i="98" s="1"/>
  <c r="BL43" i="91"/>
  <c r="AN9" i="91" s="1"/>
  <c r="BL53" i="93"/>
  <c r="AO10" i="93" s="1"/>
  <c r="BD52" i="98"/>
  <c r="AJ9" i="98" s="1"/>
  <c r="BD32" i="117"/>
  <c r="AH7" i="117" s="1"/>
  <c r="BL40" i="91"/>
  <c r="AN6" i="91" s="1"/>
  <c r="BL23" i="87"/>
  <c r="AL7" i="87" s="1"/>
  <c r="BL49" i="89"/>
  <c r="AO6" i="89" s="1"/>
  <c r="BL45" i="98"/>
  <c r="AN11" i="98" s="1"/>
  <c r="BL43" i="96"/>
  <c r="AN9" i="96" s="1"/>
  <c r="BL50" i="89"/>
  <c r="AO7" i="89" s="1"/>
  <c r="BL40" i="95"/>
  <c r="AN6" i="95" s="1"/>
  <c r="BD31" i="87"/>
  <c r="AH6" i="87" s="1"/>
  <c r="BD43" i="104"/>
  <c r="AI9" i="104" s="1"/>
  <c r="BD51" i="98"/>
  <c r="AJ8" i="98" s="1"/>
  <c r="BL45" i="106"/>
  <c r="AN11" i="106" s="1"/>
  <c r="BD27" i="93"/>
  <c r="AG11" i="93" s="1"/>
  <c r="F4" i="112"/>
  <c r="BL22" i="87"/>
  <c r="AL6" i="87" s="1"/>
  <c r="BL36" i="96"/>
  <c r="AM11" i="96" s="1"/>
  <c r="BL26" i="86"/>
  <c r="AL10" i="86" s="1"/>
  <c r="BD26" i="6"/>
  <c r="AG10" i="6" s="1"/>
  <c r="BL22" i="91"/>
  <c r="AL6" i="91" s="1"/>
  <c r="BD50" i="108"/>
  <c r="AJ7" i="108" s="1"/>
  <c r="BD45" i="6"/>
  <c r="AI11" i="6" s="1"/>
  <c r="AS11" i="6" s="1"/>
  <c r="BL24" i="92"/>
  <c r="AL8" i="92" s="1"/>
  <c r="BL26" i="5"/>
  <c r="AL10" i="5" s="1"/>
  <c r="BL51" i="6"/>
  <c r="AO8" i="6" s="1"/>
  <c r="BD31" i="91"/>
  <c r="AH6" i="91" s="1"/>
  <c r="BD40" i="86"/>
  <c r="AI6" i="86" s="1"/>
  <c r="BL31" i="87"/>
  <c r="AM6" i="87" s="1"/>
  <c r="BL50" i="87"/>
  <c r="AO7" i="87" s="1"/>
  <c r="BL43" i="106"/>
  <c r="AN9" i="106" s="1"/>
  <c r="F9" i="112"/>
  <c r="AS11" i="107"/>
  <c r="AS10" i="88"/>
  <c r="BL42" i="4"/>
  <c r="AN8" i="4" s="1"/>
  <c r="BL43" i="95"/>
  <c r="AN9" i="95" s="1"/>
  <c r="F12" i="112"/>
  <c r="BD22" i="87"/>
  <c r="AG6" i="87" s="1"/>
  <c r="BD27" i="86"/>
  <c r="AG11" i="86" s="1"/>
  <c r="BL49" i="100"/>
  <c r="AO6" i="100" s="1"/>
  <c r="BD22" i="95"/>
  <c r="AG6" i="95" s="1"/>
  <c r="BD27" i="98"/>
  <c r="AG11" i="98" s="1"/>
  <c r="BD43" i="6"/>
  <c r="AI9" i="6" s="1"/>
  <c r="BL54" i="89"/>
  <c r="AO11" i="89" s="1"/>
  <c r="BL50" i="100"/>
  <c r="AO7" i="100" s="1"/>
  <c r="BL25" i="98"/>
  <c r="AL9" i="98" s="1"/>
  <c r="AS9" i="98" s="1"/>
  <c r="BL41" i="92"/>
  <c r="AN7" i="92" s="1"/>
  <c r="BD49" i="5"/>
  <c r="AJ6" i="5" s="1"/>
  <c r="BD27" i="5"/>
  <c r="AG11" i="5" s="1"/>
  <c r="BL32" i="91"/>
  <c r="AM7" i="91" s="1"/>
  <c r="BD42" i="87"/>
  <c r="AI8" i="87" s="1"/>
  <c r="BD25" i="108"/>
  <c r="AG9" i="108" s="1"/>
  <c r="BL45" i="95"/>
  <c r="AN11" i="95" s="1"/>
  <c r="BL41" i="104"/>
  <c r="AN7" i="104" s="1"/>
  <c r="AS11" i="8"/>
  <c r="BL31" i="86"/>
  <c r="AM6" i="86" s="1"/>
  <c r="F8" i="112"/>
  <c r="F14" i="112"/>
  <c r="F6" i="112"/>
  <c r="F7" i="112"/>
  <c r="BD26" i="87"/>
  <c r="AG10" i="87" s="1"/>
  <c r="BL40" i="89"/>
  <c r="AN6" i="89" s="1"/>
  <c r="BD54" i="96"/>
  <c r="AJ11" i="96" s="1"/>
  <c r="BD32" i="10"/>
  <c r="AH7" i="10" s="1"/>
  <c r="BL24" i="87"/>
  <c r="AL8" i="87" s="1"/>
  <c r="BL49" i="98"/>
  <c r="AO6" i="98" s="1"/>
  <c r="AS7" i="90"/>
  <c r="F11" i="112"/>
  <c r="F16" i="112"/>
  <c r="AS8" i="97"/>
  <c r="BD40" i="89"/>
  <c r="AI6" i="89" s="1"/>
  <c r="BL22" i="117"/>
  <c r="AL6" i="117" s="1"/>
  <c r="BD51" i="95"/>
  <c r="AJ8" i="95" s="1"/>
  <c r="BL51" i="89"/>
  <c r="AO8" i="89" s="1"/>
  <c r="BL36" i="92"/>
  <c r="AM11" i="92" s="1"/>
  <c r="BD45" i="4"/>
  <c r="AI11" i="4" s="1"/>
  <c r="BL50" i="117"/>
  <c r="AO7" i="117" s="1"/>
  <c r="BD51" i="96"/>
  <c r="AJ8" i="96" s="1"/>
  <c r="BD23" i="100"/>
  <c r="AG7" i="100" s="1"/>
  <c r="BD45" i="100"/>
  <c r="AI11" i="100" s="1"/>
  <c r="BL22" i="108"/>
  <c r="AL6" i="108" s="1"/>
  <c r="BD35" i="96"/>
  <c r="AH10" i="96" s="1"/>
  <c r="BD35" i="102"/>
  <c r="AH10" i="102" s="1"/>
  <c r="BL44" i="6"/>
  <c r="AN10" i="6" s="1"/>
  <c r="BD45" i="91"/>
  <c r="AI11" i="91" s="1"/>
  <c r="BL54" i="98"/>
  <c r="AO11" i="98" s="1"/>
  <c r="BD53" i="91"/>
  <c r="AJ10" i="91" s="1"/>
  <c r="BL23" i="91"/>
  <c r="AL7" i="91" s="1"/>
  <c r="AH2" i="75"/>
  <c r="AS6" i="6"/>
  <c r="AS10" i="107"/>
  <c r="BZ11" i="107" s="1"/>
  <c r="AS10" i="90"/>
  <c r="AS9" i="90"/>
  <c r="BY7" i="90" s="1"/>
  <c r="BV8" i="88"/>
  <c r="BX8" i="88"/>
  <c r="AS9" i="6"/>
  <c r="AS7" i="107"/>
  <c r="AS10" i="6"/>
  <c r="BW11" i="107"/>
  <c r="CA11" i="107"/>
  <c r="BW7" i="90"/>
  <c r="CA7" i="90"/>
  <c r="BZ7" i="90"/>
  <c r="BX6" i="88"/>
  <c r="BZ6" i="88"/>
  <c r="BV6" i="88"/>
  <c r="BD25" i="95"/>
  <c r="AG9" i="95" s="1"/>
  <c r="BL27" i="104"/>
  <c r="AL11" i="104" s="1"/>
  <c r="AS6" i="105"/>
  <c r="BV9" i="105" s="1"/>
  <c r="BL44" i="86"/>
  <c r="AN10" i="86" s="1"/>
  <c r="V2" i="75"/>
  <c r="AS11" i="7"/>
  <c r="BD34" i="92"/>
  <c r="AH9" i="92" s="1"/>
  <c r="AS10" i="8"/>
  <c r="BD22" i="108"/>
  <c r="AG6" i="108" s="1"/>
  <c r="BW9" i="103"/>
  <c r="BY9" i="103"/>
  <c r="BZ11" i="8"/>
  <c r="CA11" i="8"/>
  <c r="CA8" i="1"/>
  <c r="BW8" i="1"/>
  <c r="BX8" i="1"/>
  <c r="BZ8" i="1"/>
  <c r="BV8" i="1"/>
  <c r="BX8" i="97"/>
  <c r="BD26" i="106"/>
  <c r="AG10" i="106" s="1"/>
  <c r="BL40" i="96"/>
  <c r="AN6" i="96" s="1"/>
  <c r="BL22" i="104"/>
  <c r="AL6" i="104" s="1"/>
  <c r="BD54" i="95"/>
  <c r="AJ11" i="95" s="1"/>
  <c r="BD23" i="10"/>
  <c r="AG7" i="10" s="1"/>
  <c r="AS8" i="7"/>
  <c r="BD50" i="117"/>
  <c r="AJ7" i="117" s="1"/>
  <c r="AS6" i="107"/>
  <c r="BV11" i="107" s="1"/>
  <c r="BD32" i="99"/>
  <c r="AH7" i="99" s="1"/>
  <c r="BL34" i="101"/>
  <c r="AM9" i="101" s="1"/>
  <c r="BD51" i="4"/>
  <c r="AJ8" i="4" s="1"/>
  <c r="BD33" i="4"/>
  <c r="AH8" i="4" s="1"/>
  <c r="BL40" i="4"/>
  <c r="AN6" i="4" s="1"/>
  <c r="AS6" i="98"/>
  <c r="BD53" i="99"/>
  <c r="AJ10" i="99" s="1"/>
  <c r="BL33" i="10"/>
  <c r="AM8" i="10" s="1"/>
  <c r="BL25" i="91"/>
  <c r="AL9" i="91" s="1"/>
  <c r="BD42" i="106"/>
  <c r="AI8" i="106" s="1"/>
  <c r="BD41" i="10"/>
  <c r="AI7" i="10" s="1"/>
  <c r="BD33" i="101"/>
  <c r="AH8" i="101" s="1"/>
  <c r="BD40" i="4"/>
  <c r="AI6" i="4" s="1"/>
  <c r="BD43" i="99"/>
  <c r="AI9" i="99" s="1"/>
  <c r="BL26" i="92"/>
  <c r="AL10" i="92" s="1"/>
  <c r="BL36" i="117"/>
  <c r="AM11" i="117" s="1"/>
  <c r="BD31" i="100"/>
  <c r="AH6" i="100" s="1"/>
  <c r="BD41" i="101"/>
  <c r="AI7" i="101" s="1"/>
  <c r="BL54" i="4"/>
  <c r="AO11" i="4" s="1"/>
  <c r="BD40" i="106"/>
  <c r="AI6" i="106" s="1"/>
  <c r="BL43" i="86"/>
  <c r="AN9" i="86" s="1"/>
  <c r="BL25" i="5"/>
  <c r="AL9" i="5" s="1"/>
  <c r="BL42" i="104"/>
  <c r="AN8" i="104" s="1"/>
  <c r="BD27" i="10"/>
  <c r="AG11" i="10" s="1"/>
  <c r="BD31" i="4"/>
  <c r="AH6" i="4" s="1"/>
  <c r="BD35" i="106"/>
  <c r="AH10" i="106" s="1"/>
  <c r="BD24" i="91"/>
  <c r="AG8" i="91" s="1"/>
  <c r="BL52" i="10"/>
  <c r="AO9" i="10" s="1"/>
  <c r="AS10" i="105"/>
  <c r="AS11" i="88"/>
  <c r="CA8" i="88" s="1"/>
  <c r="BD34" i="96"/>
  <c r="AH9" i="96" s="1"/>
  <c r="BD36" i="102"/>
  <c r="AH11" i="102" s="1"/>
  <c r="BD36" i="5"/>
  <c r="AH11" i="5" s="1"/>
  <c r="BL35" i="10"/>
  <c r="AM10" i="10" s="1"/>
  <c r="BL27" i="99"/>
  <c r="AL11" i="99" s="1"/>
  <c r="BL51" i="5"/>
  <c r="AO8" i="5" s="1"/>
  <c r="BL41" i="106"/>
  <c r="AN7" i="106" s="1"/>
  <c r="BL26" i="102"/>
  <c r="AL10" i="102" s="1"/>
  <c r="BD54" i="108"/>
  <c r="AJ11" i="108" s="1"/>
  <c r="BL34" i="117"/>
  <c r="AM9" i="117" s="1"/>
  <c r="BD42" i="99"/>
  <c r="AI8" i="99" s="1"/>
  <c r="BD50" i="4"/>
  <c r="AJ7" i="4" s="1"/>
  <c r="BL43" i="10"/>
  <c r="AN9" i="10" s="1"/>
  <c r="BL26" i="93"/>
  <c r="AL10" i="93" s="1"/>
  <c r="AS7" i="8"/>
  <c r="BW11" i="8" s="1"/>
  <c r="BD35" i="92"/>
  <c r="AH10" i="92" s="1"/>
  <c r="BD44" i="91"/>
  <c r="AI10" i="91" s="1"/>
  <c r="BL22" i="95"/>
  <c r="AL6" i="95" s="1"/>
  <c r="BL24" i="99"/>
  <c r="AL8" i="99" s="1"/>
  <c r="BD24" i="100"/>
  <c r="AG8" i="100" s="1"/>
  <c r="BD25" i="102"/>
  <c r="AG9" i="102" s="1"/>
  <c r="BL34" i="102"/>
  <c r="AM9" i="102" s="1"/>
  <c r="BD31" i="5"/>
  <c r="AH6" i="5" s="1"/>
  <c r="BD25" i="93"/>
  <c r="AG9" i="93" s="1"/>
  <c r="BD25" i="99"/>
  <c r="AG9" i="99" s="1"/>
  <c r="BL53" i="5"/>
  <c r="AO10" i="5" s="1"/>
  <c r="BD51" i="93"/>
  <c r="AJ8" i="93" s="1"/>
  <c r="BL42" i="10"/>
  <c r="AN8" i="10" s="1"/>
  <c r="BD53" i="108"/>
  <c r="AJ10" i="108" s="1"/>
  <c r="BD31" i="101"/>
  <c r="AH6" i="101" s="1"/>
  <c r="BD24" i="101"/>
  <c r="AG8" i="101" s="1"/>
  <c r="BL51" i="106"/>
  <c r="AO8" i="106" s="1"/>
  <c r="BD43" i="101"/>
  <c r="AI9" i="101" s="1"/>
  <c r="BD32" i="5"/>
  <c r="AH7" i="5" s="1"/>
  <c r="BL36" i="10"/>
  <c r="AM11" i="10" s="1"/>
  <c r="BD43" i="117"/>
  <c r="AI9" i="117" s="1"/>
  <c r="AS8" i="8"/>
  <c r="BL43" i="5"/>
  <c r="AN9" i="5" s="1"/>
  <c r="BD32" i="100"/>
  <c r="AH7" i="100" s="1"/>
  <c r="BL51" i="100"/>
  <c r="AO8" i="100" s="1"/>
  <c r="BD41" i="92"/>
  <c r="AI7" i="92" s="1"/>
  <c r="BL34" i="99"/>
  <c r="AM9" i="99" s="1"/>
  <c r="BL23" i="102"/>
  <c r="AL7" i="102" s="1"/>
  <c r="BL50" i="101"/>
  <c r="AO7" i="101" s="1"/>
  <c r="BL54" i="100"/>
  <c r="AO11" i="100" s="1"/>
  <c r="BD49" i="91"/>
  <c r="AJ6" i="91" s="1"/>
  <c r="BD32" i="104"/>
  <c r="AH7" i="104" s="1"/>
  <c r="BL26" i="99"/>
  <c r="AL10" i="99" s="1"/>
  <c r="BL44" i="92"/>
  <c r="AN10" i="92" s="1"/>
  <c r="BD49" i="99"/>
  <c r="AJ6" i="99" s="1"/>
  <c r="BD22" i="101"/>
  <c r="AG6" i="101" s="1"/>
  <c r="BD35" i="5"/>
  <c r="AH10" i="5" s="1"/>
  <c r="BL34" i="100"/>
  <c r="AM9" i="100" s="1"/>
  <c r="BD31" i="99"/>
  <c r="AH6" i="99" s="1"/>
  <c r="BD26" i="91"/>
  <c r="AG10" i="91" s="1"/>
  <c r="BD53" i="106"/>
  <c r="AJ10" i="106" s="1"/>
  <c r="BD42" i="101"/>
  <c r="AI8" i="101" s="1"/>
  <c r="BL33" i="92"/>
  <c r="AM8" i="92" s="1"/>
  <c r="BL27" i="5"/>
  <c r="AL11" i="5" s="1"/>
  <c r="BL32" i="96"/>
  <c r="AM7" i="96" s="1"/>
  <c r="BD50" i="95"/>
  <c r="AJ7" i="95" s="1"/>
  <c r="BD31" i="106"/>
  <c r="AH6" i="106" s="1"/>
  <c r="BD52" i="92"/>
  <c r="AJ9" i="92" s="1"/>
  <c r="BD24" i="92"/>
  <c r="AG8" i="92" s="1"/>
  <c r="BD26" i="5"/>
  <c r="AG10" i="5" s="1"/>
  <c r="BD51" i="101"/>
  <c r="AJ8" i="101" s="1"/>
  <c r="BL36" i="86"/>
  <c r="AM11" i="86" s="1"/>
  <c r="BD41" i="95"/>
  <c r="AI7" i="95" s="1"/>
  <c r="BL27" i="10"/>
  <c r="AL11" i="10" s="1"/>
  <c r="BD43" i="100"/>
  <c r="AI9" i="100" s="1"/>
  <c r="BL31" i="4"/>
  <c r="AM6" i="4" s="1"/>
  <c r="BL35" i="106"/>
  <c r="AM10" i="106" s="1"/>
  <c r="BD53" i="10"/>
  <c r="AJ10" i="10" s="1"/>
  <c r="BL31" i="91"/>
  <c r="AM6" i="91" s="1"/>
  <c r="BL25" i="4"/>
  <c r="AL9" i="4" s="1"/>
  <c r="BL40" i="86"/>
  <c r="AN6" i="86" s="1"/>
  <c r="AS9" i="108"/>
  <c r="BL44" i="102"/>
  <c r="AN10" i="102" s="1"/>
  <c r="BL33" i="100"/>
  <c r="AM8" i="100" s="1"/>
  <c r="BD49" i="4"/>
  <c r="AJ6" i="4" s="1"/>
  <c r="BD32" i="101"/>
  <c r="AH7" i="101" s="1"/>
  <c r="BD23" i="99"/>
  <c r="AG7" i="99" s="1"/>
  <c r="BD41" i="100"/>
  <c r="AI7" i="100" s="1"/>
  <c r="BL25" i="117"/>
  <c r="AL9" i="117" s="1"/>
  <c r="BL24" i="106"/>
  <c r="AL8" i="106" s="1"/>
  <c r="BL22" i="92"/>
  <c r="AL6" i="92" s="1"/>
  <c r="BL34" i="86"/>
  <c r="AM9" i="86" s="1"/>
  <c r="BW7" i="1"/>
  <c r="BZ7" i="1"/>
  <c r="BV7" i="1"/>
  <c r="BX7" i="1"/>
  <c r="BW6" i="1"/>
  <c r="BV6" i="1"/>
  <c r="BZ6" i="1"/>
  <c r="BX6" i="1"/>
  <c r="BX6" i="8"/>
  <c r="BW10" i="1"/>
  <c r="CA10" i="1"/>
  <c r="BV10" i="1"/>
  <c r="BX10" i="1"/>
  <c r="BZ10" i="1"/>
  <c r="AS8" i="90"/>
  <c r="BD25" i="10"/>
  <c r="AG9" i="10" s="1"/>
  <c r="BL35" i="4"/>
  <c r="AM10" i="4" s="1"/>
  <c r="AS8" i="107"/>
  <c r="AS7" i="88"/>
  <c r="AS9" i="107"/>
  <c r="BL26" i="106"/>
  <c r="AL10" i="106" s="1"/>
  <c r="BD42" i="102"/>
  <c r="AI8" i="102" s="1"/>
  <c r="BD40" i="96"/>
  <c r="AI6" i="96" s="1"/>
  <c r="BD45" i="95"/>
  <c r="AI11" i="95" s="1"/>
  <c r="AS7" i="105"/>
  <c r="BD33" i="93"/>
  <c r="AH8" i="93" s="1"/>
  <c r="BD36" i="117"/>
  <c r="AH11" i="117" s="1"/>
  <c r="BL31" i="100"/>
  <c r="AM6" i="100" s="1"/>
  <c r="BD49" i="101"/>
  <c r="AJ6" i="101" s="1"/>
  <c r="BL23" i="108"/>
  <c r="AL7" i="108" s="1"/>
  <c r="BL27" i="106"/>
  <c r="AL11" i="106" s="1"/>
  <c r="BD25" i="5"/>
  <c r="AG9" i="5" s="1"/>
  <c r="BL26" i="10"/>
  <c r="AL10" i="10" s="1"/>
  <c r="BL49" i="117"/>
  <c r="AO6" i="117" s="1"/>
  <c r="BL49" i="108"/>
  <c r="AO6" i="108" s="1"/>
  <c r="BD36" i="101"/>
  <c r="AH11" i="101" s="1"/>
  <c r="BL44" i="117"/>
  <c r="AN10" i="117" s="1"/>
  <c r="BD53" i="100"/>
  <c r="AJ10" i="100" s="1"/>
  <c r="BL49" i="92"/>
  <c r="AO6" i="92" s="1"/>
  <c r="BL32" i="99"/>
  <c r="AM7" i="99" s="1"/>
  <c r="BD53" i="4"/>
  <c r="AJ10" i="4" s="1"/>
  <c r="BD52" i="10"/>
  <c r="AJ9" i="10" s="1"/>
  <c r="BD49" i="10"/>
  <c r="AJ6" i="10" s="1"/>
  <c r="BL41" i="5"/>
  <c r="AN7" i="5" s="1"/>
  <c r="BD22" i="99"/>
  <c r="AG6" i="99" s="1"/>
  <c r="BD32" i="86"/>
  <c r="AH7" i="86" s="1"/>
  <c r="AS8" i="98"/>
  <c r="BD42" i="117"/>
  <c r="AI8" i="117" s="1"/>
  <c r="BL49" i="101"/>
  <c r="AO6" i="101" s="1"/>
  <c r="BL53" i="99"/>
  <c r="AO10" i="99" s="1"/>
  <c r="BD41" i="4"/>
  <c r="AI7" i="4" s="1"/>
  <c r="BD54" i="117"/>
  <c r="AJ11" i="117" s="1"/>
  <c r="BD45" i="10"/>
  <c r="AI11" i="10" s="1"/>
  <c r="BD23" i="108"/>
  <c r="AG7" i="108" s="1"/>
  <c r="BL31" i="96"/>
  <c r="AM6" i="96" s="1"/>
  <c r="BD49" i="106"/>
  <c r="AJ6" i="106" s="1"/>
  <c r="BD26" i="10"/>
  <c r="AG10" i="10" s="1"/>
  <c r="BL40" i="99"/>
  <c r="AN6" i="99" s="1"/>
  <c r="BD49" i="117"/>
  <c r="AJ6" i="117" s="1"/>
  <c r="BL45" i="92"/>
  <c r="AN11" i="92" s="1"/>
  <c r="BD49" i="108"/>
  <c r="AJ6" i="108" s="1"/>
  <c r="BL34" i="96"/>
  <c r="AM9" i="96" s="1"/>
  <c r="AS9" i="96" s="1"/>
  <c r="AS11" i="86"/>
  <c r="BL36" i="5"/>
  <c r="AM11" i="5" s="1"/>
  <c r="BD35" i="10"/>
  <c r="AH10" i="10" s="1"/>
  <c r="BD27" i="99"/>
  <c r="AG11" i="99" s="1"/>
  <c r="BD51" i="5"/>
  <c r="AJ8" i="5" s="1"/>
  <c r="BD41" i="106"/>
  <c r="AI7" i="106" s="1"/>
  <c r="BD26" i="102"/>
  <c r="AG10" i="102" s="1"/>
  <c r="BL54" i="108"/>
  <c r="AO11" i="108" s="1"/>
  <c r="BD34" i="117"/>
  <c r="AH9" i="117" s="1"/>
  <c r="BL42" i="99"/>
  <c r="AN8" i="99" s="1"/>
  <c r="BL50" i="4"/>
  <c r="AO7" i="4" s="1"/>
  <c r="BD43" i="10"/>
  <c r="AI9" i="10" s="1"/>
  <c r="BD26" i="93"/>
  <c r="AG10" i="93" s="1"/>
  <c r="BL35" i="92"/>
  <c r="AM10" i="92" s="1"/>
  <c r="BL49" i="104"/>
  <c r="AO6" i="104" s="1"/>
  <c r="BL44" i="91"/>
  <c r="AN10" i="91" s="1"/>
  <c r="BD24" i="99"/>
  <c r="AG8" i="99" s="1"/>
  <c r="BL24" i="100"/>
  <c r="AL8" i="100" s="1"/>
  <c r="BL25" i="102"/>
  <c r="AL9" i="102" s="1"/>
  <c r="AS9" i="88"/>
  <c r="BY10" i="88" s="1"/>
  <c r="BD34" i="102"/>
  <c r="AH9" i="102" s="1"/>
  <c r="BL31" i="5"/>
  <c r="AM6" i="5" s="1"/>
  <c r="BL25" i="93"/>
  <c r="AL9" i="93" s="1"/>
  <c r="BL25" i="99"/>
  <c r="AL9" i="99" s="1"/>
  <c r="BD53" i="5"/>
  <c r="AJ10" i="5" s="1"/>
  <c r="BL51" i="93"/>
  <c r="AO8" i="93" s="1"/>
  <c r="BD42" i="10"/>
  <c r="AI8" i="10" s="1"/>
  <c r="BL53" i="108"/>
  <c r="AO10" i="108" s="1"/>
  <c r="BL31" i="101"/>
  <c r="AM6" i="101" s="1"/>
  <c r="BL24" i="101"/>
  <c r="AL8" i="101" s="1"/>
  <c r="BD51" i="106"/>
  <c r="AJ8" i="106" s="1"/>
  <c r="BL43" i="101"/>
  <c r="AN9" i="101" s="1"/>
  <c r="BL32" i="5"/>
  <c r="AM7" i="5" s="1"/>
  <c r="BD36" i="10"/>
  <c r="AH11" i="10" s="1"/>
  <c r="BL43" i="117"/>
  <c r="AN9" i="117" s="1"/>
  <c r="BD43" i="5"/>
  <c r="AI9" i="5" s="1"/>
  <c r="BL32" i="100"/>
  <c r="AM7" i="100" s="1"/>
  <c r="BD51" i="100"/>
  <c r="AJ8" i="100" s="1"/>
  <c r="BD34" i="99"/>
  <c r="AH9" i="99" s="1"/>
  <c r="BD23" i="102"/>
  <c r="AG7" i="102" s="1"/>
  <c r="BL50" i="108"/>
  <c r="AO7" i="108" s="1"/>
  <c r="BD50" i="101"/>
  <c r="AJ7" i="101" s="1"/>
  <c r="BD54" i="100"/>
  <c r="AJ11" i="100" s="1"/>
  <c r="AS11" i="100" s="1"/>
  <c r="BL49" i="91"/>
  <c r="AO6" i="91" s="1"/>
  <c r="BL32" i="104"/>
  <c r="AM7" i="104" s="1"/>
  <c r="BD26" i="99"/>
  <c r="AG10" i="99" s="1"/>
  <c r="BD44" i="92"/>
  <c r="AI10" i="92" s="1"/>
  <c r="BL49" i="99"/>
  <c r="AO6" i="99" s="1"/>
  <c r="BL22" i="101"/>
  <c r="AL6" i="101" s="1"/>
  <c r="BL35" i="5"/>
  <c r="AM10" i="5" s="1"/>
  <c r="BD34" i="100"/>
  <c r="AH9" i="100" s="1"/>
  <c r="BL31" i="99"/>
  <c r="AM6" i="99" s="1"/>
  <c r="BL26" i="91"/>
  <c r="AL10" i="91" s="1"/>
  <c r="BL53" i="106"/>
  <c r="AO10" i="106" s="1"/>
  <c r="BL42" i="101"/>
  <c r="AN8" i="101" s="1"/>
  <c r="BD33" i="92"/>
  <c r="AH8" i="92" s="1"/>
  <c r="AS6" i="103"/>
  <c r="BV9" i="103" s="1"/>
  <c r="BD27" i="4"/>
  <c r="AG11" i="4" s="1"/>
  <c r="BD23" i="117"/>
  <c r="AG7" i="117" s="1"/>
  <c r="BL54" i="10"/>
  <c r="AO11" i="10" s="1"/>
  <c r="BL31" i="104"/>
  <c r="AM6" i="104" s="1"/>
  <c r="BL25" i="106"/>
  <c r="AL9" i="106" s="1"/>
  <c r="BD43" i="102"/>
  <c r="AI9" i="102" s="1"/>
  <c r="BL32" i="92"/>
  <c r="AM7" i="92" s="1"/>
  <c r="BL44" i="96"/>
  <c r="AN10" i="96" s="1"/>
  <c r="BD49" i="102"/>
  <c r="AJ6" i="102" s="1"/>
  <c r="BD24" i="95"/>
  <c r="AG8" i="95" s="1"/>
  <c r="BD53" i="86"/>
  <c r="AJ10" i="86" s="1"/>
  <c r="BD44" i="104"/>
  <c r="AI10" i="104" s="1"/>
  <c r="BD25" i="100"/>
  <c r="AG9" i="100" s="1"/>
  <c r="BD54" i="93"/>
  <c r="AJ11" i="93" s="1"/>
  <c r="BD40" i="10"/>
  <c r="AI6" i="10" s="1"/>
  <c r="BD27" i="102"/>
  <c r="AG11" i="102" s="1"/>
  <c r="BL53" i="91"/>
  <c r="AO10" i="91" s="1"/>
  <c r="BD23" i="91"/>
  <c r="AG7" i="91" s="1"/>
  <c r="BD44" i="4"/>
  <c r="AI10" i="4" s="1"/>
  <c r="BL54" i="104"/>
  <c r="AO11" i="104" s="1"/>
  <c r="BD25" i="104"/>
  <c r="AG9" i="104" s="1"/>
  <c r="AS6" i="7"/>
  <c r="BD41" i="99"/>
  <c r="AI7" i="99" s="1"/>
  <c r="BD45" i="5"/>
  <c r="AI11" i="5" s="1"/>
  <c r="BL23" i="96"/>
  <c r="AL7" i="96" s="1"/>
  <c r="BD52" i="106"/>
  <c r="AJ9" i="106" s="1"/>
  <c r="BL35" i="117"/>
  <c r="AM10" i="117" s="1"/>
  <c r="BD23" i="106"/>
  <c r="AG7" i="106" s="1"/>
  <c r="BD44" i="102"/>
  <c r="AI10" i="102" s="1"/>
  <c r="BD33" i="100"/>
  <c r="AH8" i="100" s="1"/>
  <c r="BL49" i="4"/>
  <c r="AO6" i="4" s="1"/>
  <c r="BL32" i="101"/>
  <c r="AM7" i="101" s="1"/>
  <c r="BL23" i="99"/>
  <c r="AL7" i="99" s="1"/>
  <c r="BL41" i="100"/>
  <c r="AN7" i="100" s="1"/>
  <c r="BD25" i="117"/>
  <c r="AG9" i="117" s="1"/>
  <c r="BD24" i="106"/>
  <c r="AG8" i="106" s="1"/>
  <c r="BD22" i="92"/>
  <c r="AG6" i="92" s="1"/>
  <c r="BD34" i="86"/>
  <c r="AH9" i="86" s="1"/>
  <c r="BW11" i="1"/>
  <c r="AS8" i="103"/>
  <c r="BX9" i="103" s="1"/>
  <c r="BL49" i="10"/>
  <c r="AO6" i="10" s="1"/>
  <c r="BD41" i="5"/>
  <c r="AI7" i="5" s="1"/>
  <c r="BL33" i="101"/>
  <c r="AM8" i="101" s="1"/>
  <c r="BD31" i="95"/>
  <c r="AH6" i="95" s="1"/>
  <c r="BL40" i="106"/>
  <c r="AN6" i="106" s="1"/>
  <c r="BD24" i="104"/>
  <c r="AG8" i="104" s="1"/>
  <c r="BD43" i="86"/>
  <c r="AI9" i="86" s="1"/>
  <c r="AS8" i="117"/>
  <c r="BL25" i="101"/>
  <c r="AL9" i="101" s="1"/>
  <c r="BD50" i="106"/>
  <c r="AJ7" i="106" s="1"/>
  <c r="BL24" i="91"/>
  <c r="AL8" i="91" s="1"/>
  <c r="BL31" i="95"/>
  <c r="AM6" i="95" s="1"/>
  <c r="BD51" i="10"/>
  <c r="AJ8" i="10" s="1"/>
  <c r="BL42" i="5"/>
  <c r="AN8" i="5" s="1"/>
  <c r="AS6" i="90"/>
  <c r="BV11" i="90" s="1"/>
  <c r="BL27" i="101"/>
  <c r="AL11" i="101" s="1"/>
  <c r="BL40" i="5"/>
  <c r="AN6" i="5" s="1"/>
  <c r="BD34" i="91"/>
  <c r="AH9" i="91" s="1"/>
  <c r="AS10" i="7"/>
  <c r="BL31" i="106"/>
  <c r="AM6" i="106" s="1"/>
  <c r="BL52" i="92"/>
  <c r="AO9" i="92" s="1"/>
  <c r="BL51" i="101"/>
  <c r="AO8" i="101" s="1"/>
  <c r="BL41" i="95"/>
  <c r="AN7" i="95" s="1"/>
  <c r="BL43" i="100"/>
  <c r="AN9" i="100" s="1"/>
  <c r="BL53" i="10"/>
  <c r="AO10" i="10" s="1"/>
  <c r="BD25" i="4"/>
  <c r="AG9" i="4" s="1"/>
  <c r="BD40" i="95"/>
  <c r="AI6" i="95" s="1"/>
  <c r="BL41" i="10"/>
  <c r="AN7" i="10" s="1"/>
  <c r="AS10" i="103"/>
  <c r="BZ9" i="103" s="1"/>
  <c r="AS11" i="105"/>
  <c r="CA9" i="105" s="1"/>
  <c r="BD45" i="99"/>
  <c r="AI11" i="99" s="1"/>
  <c r="BL34" i="106"/>
  <c r="AM9" i="106" s="1"/>
  <c r="BL41" i="108"/>
  <c r="AN7" i="108" s="1"/>
  <c r="BD50" i="86"/>
  <c r="AJ7" i="86" s="1"/>
  <c r="BD54" i="92"/>
  <c r="AJ11" i="92" s="1"/>
  <c r="BD22" i="96"/>
  <c r="AG6" i="96" s="1"/>
  <c r="BD54" i="106"/>
  <c r="AJ11" i="106" s="1"/>
  <c r="BD33" i="104"/>
  <c r="AH8" i="104" s="1"/>
  <c r="BL36" i="4"/>
  <c r="AM11" i="4" s="1"/>
  <c r="BL27" i="95"/>
  <c r="AL11" i="95" s="1"/>
  <c r="BD42" i="93"/>
  <c r="AI8" i="93" s="1"/>
  <c r="BL41" i="86"/>
  <c r="AN7" i="86" s="1"/>
  <c r="BL44" i="93"/>
  <c r="AN10" i="93" s="1"/>
  <c r="BL40" i="102"/>
  <c r="AN6" i="102" s="1"/>
  <c r="BD44" i="108"/>
  <c r="AI10" i="108" s="1"/>
  <c r="AS7" i="6"/>
  <c r="BD23" i="4"/>
  <c r="AG7" i="4" s="1"/>
  <c r="BL44" i="99"/>
  <c r="AN10" i="99" s="1"/>
  <c r="BL32" i="106"/>
  <c r="AM7" i="106" s="1"/>
  <c r="BL52" i="86"/>
  <c r="AO9" i="86" s="1"/>
  <c r="BD27" i="96"/>
  <c r="AG11" i="96" s="1"/>
  <c r="BL40" i="92"/>
  <c r="AN6" i="92" s="1"/>
  <c r="BD36" i="99"/>
  <c r="AH11" i="99" s="1"/>
  <c r="BD24" i="102"/>
  <c r="AG8" i="102" s="1"/>
  <c r="BD50" i="99"/>
  <c r="AJ7" i="99" s="1"/>
  <c r="BD33" i="96"/>
  <c r="AH8" i="96" s="1"/>
  <c r="BD53" i="95"/>
  <c r="AJ10" i="95" s="1"/>
  <c r="BL36" i="106"/>
  <c r="AM11" i="106" s="1"/>
  <c r="BL33" i="91"/>
  <c r="AM8" i="91" s="1"/>
  <c r="BD51" i="92"/>
  <c r="AJ8" i="92" s="1"/>
  <c r="BD27" i="92"/>
  <c r="AG11" i="92" s="1"/>
  <c r="BL24" i="5"/>
  <c r="AL8" i="5" s="1"/>
  <c r="BD54" i="101"/>
  <c r="AJ11" i="101" s="1"/>
  <c r="BD33" i="86"/>
  <c r="AH8" i="86" s="1"/>
  <c r="BL44" i="95"/>
  <c r="AN10" i="95" s="1"/>
  <c r="BD24" i="10"/>
  <c r="AG8" i="10" s="1"/>
  <c r="BL50" i="104"/>
  <c r="AO7" i="104" s="1"/>
  <c r="BL34" i="4"/>
  <c r="AM9" i="4" s="1"/>
  <c r="AS7" i="7"/>
  <c r="BD22" i="106"/>
  <c r="AG6" i="106" s="1"/>
  <c r="BD34" i="10"/>
  <c r="AH9" i="10" s="1"/>
  <c r="BL45" i="91"/>
  <c r="AN11" i="91" s="1"/>
  <c r="BL53" i="92"/>
  <c r="AO10" i="92" s="1"/>
  <c r="BL53" i="101"/>
  <c r="AO10" i="101" s="1"/>
  <c r="BL22" i="4"/>
  <c r="AL6" i="4" s="1"/>
  <c r="BD40" i="101"/>
  <c r="AI6" i="101" s="1"/>
  <c r="BL26" i="95"/>
  <c r="AL10" i="95" s="1"/>
  <c r="BL43" i="92"/>
  <c r="AN9" i="92" s="1"/>
  <c r="BL23" i="101"/>
  <c r="AL7" i="101" s="1"/>
  <c r="BD22" i="86"/>
  <c r="AG6" i="86" s="1"/>
  <c r="BL42" i="95"/>
  <c r="AN8" i="95" s="1"/>
  <c r="BL27" i="4"/>
  <c r="AL11" i="4" s="1"/>
  <c r="BL23" i="117"/>
  <c r="AL7" i="117" s="1"/>
  <c r="BD54" i="10"/>
  <c r="AJ11" i="10" s="1"/>
  <c r="BD31" i="104"/>
  <c r="AH6" i="104" s="1"/>
  <c r="BD25" i="106"/>
  <c r="AG9" i="106" s="1"/>
  <c r="BL43" i="102"/>
  <c r="AN9" i="102" s="1"/>
  <c r="BD32" i="92"/>
  <c r="AH7" i="92" s="1"/>
  <c r="BD44" i="96"/>
  <c r="AI10" i="96" s="1"/>
  <c r="BL49" i="102"/>
  <c r="AO6" i="102" s="1"/>
  <c r="BL24" i="95"/>
  <c r="AL8" i="95" s="1"/>
  <c r="BL53" i="86"/>
  <c r="AO10" i="86" s="1"/>
  <c r="BL44" i="104"/>
  <c r="AN10" i="104" s="1"/>
  <c r="BL25" i="100"/>
  <c r="AL9" i="100" s="1"/>
  <c r="BL54" i="93"/>
  <c r="AO11" i="93" s="1"/>
  <c r="BL40" i="10"/>
  <c r="AN6" i="10" s="1"/>
  <c r="BL27" i="102"/>
  <c r="AL11" i="102" s="1"/>
  <c r="BL44" i="4"/>
  <c r="AN10" i="4" s="1"/>
  <c r="BD54" i="104"/>
  <c r="AJ11" i="104" s="1"/>
  <c r="BL25" i="104"/>
  <c r="AL9" i="104" s="1"/>
  <c r="BL41" i="99"/>
  <c r="AN7" i="99" s="1"/>
  <c r="BL45" i="5"/>
  <c r="AN11" i="5" s="1"/>
  <c r="BD23" i="96"/>
  <c r="AG7" i="96" s="1"/>
  <c r="BL52" i="106"/>
  <c r="AO9" i="106" s="1"/>
  <c r="BD35" i="117"/>
  <c r="AH10" i="117" s="1"/>
  <c r="BL23" i="106"/>
  <c r="AL7" i="106" s="1"/>
  <c r="AS11" i="103"/>
  <c r="CA9" i="103" s="1"/>
  <c r="BD52" i="102"/>
  <c r="AJ9" i="102" s="1"/>
  <c r="BD23" i="95"/>
  <c r="AG7" i="95" s="1"/>
  <c r="BD52" i="5"/>
  <c r="AJ9" i="5" s="1"/>
  <c r="BL26" i="101"/>
  <c r="AL10" i="101" s="1"/>
  <c r="BD54" i="102"/>
  <c r="AJ11" i="102" s="1"/>
  <c r="BL35" i="95"/>
  <c r="AM10" i="95" s="1"/>
  <c r="BL49" i="95"/>
  <c r="AO6" i="95" s="1"/>
  <c r="BL25" i="86"/>
  <c r="AL9" i="86" s="1"/>
  <c r="BL40" i="108"/>
  <c r="AN6" i="108" s="1"/>
  <c r="BL51" i="99"/>
  <c r="AO8" i="99" s="1"/>
  <c r="BL44" i="100"/>
  <c r="AN10" i="100" s="1"/>
  <c r="CA10" i="88"/>
  <c r="BZ10" i="88"/>
  <c r="BX10" i="88"/>
  <c r="BV10" i="88"/>
  <c r="AS8" i="6"/>
  <c r="AS6" i="100"/>
  <c r="BL44" i="10"/>
  <c r="AN10" i="10" s="1"/>
  <c r="BL24" i="86"/>
  <c r="AL8" i="86" s="1"/>
  <c r="BL25" i="10"/>
  <c r="AL9" i="10" s="1"/>
  <c r="BD35" i="4"/>
  <c r="AH10" i="4" s="1"/>
  <c r="AS10" i="117"/>
  <c r="BL36" i="104"/>
  <c r="AM11" i="104" s="1"/>
  <c r="BD50" i="102"/>
  <c r="AJ7" i="102" s="1"/>
  <c r="BL25" i="95"/>
  <c r="AL9" i="95" s="1"/>
  <c r="BD27" i="104"/>
  <c r="AG11" i="104" s="1"/>
  <c r="BL33" i="106"/>
  <c r="AM8" i="106" s="1"/>
  <c r="BD44" i="106"/>
  <c r="AI10" i="106" s="1"/>
  <c r="BD43" i="106"/>
  <c r="AI9" i="106" s="1"/>
  <c r="AS8" i="105"/>
  <c r="BD25" i="101"/>
  <c r="AG9" i="101" s="1"/>
  <c r="BL50" i="106"/>
  <c r="AO7" i="106" s="1"/>
  <c r="BD33" i="10"/>
  <c r="AH8" i="10" s="1"/>
  <c r="BD49" i="92"/>
  <c r="AJ6" i="92" s="1"/>
  <c r="BL51" i="10"/>
  <c r="AO8" i="10" s="1"/>
  <c r="BL41" i="101"/>
  <c r="AN7" i="101" s="1"/>
  <c r="BD42" i="5"/>
  <c r="AI8" i="5" s="1"/>
  <c r="BD42" i="108"/>
  <c r="AI8" i="108" s="1"/>
  <c r="BL54" i="117"/>
  <c r="AO11" i="117" s="1"/>
  <c r="BL45" i="10"/>
  <c r="AN11" i="10" s="1"/>
  <c r="BD27" i="101"/>
  <c r="AG11" i="101" s="1"/>
  <c r="BD31" i="96"/>
  <c r="AH6" i="96" s="1"/>
  <c r="BL49" i="106"/>
  <c r="AO6" i="106" s="1"/>
  <c r="BD40" i="99"/>
  <c r="AI6" i="99" s="1"/>
  <c r="BD45" i="92"/>
  <c r="AI11" i="92" s="1"/>
  <c r="BD35" i="100"/>
  <c r="AH10" i="100" s="1"/>
  <c r="BD34" i="101"/>
  <c r="AH9" i="101" s="1"/>
  <c r="BD33" i="108"/>
  <c r="AH8" i="108" s="1"/>
  <c r="BL45" i="101"/>
  <c r="AN11" i="101" s="1"/>
  <c r="BD32" i="96"/>
  <c r="AH7" i="96" s="1"/>
  <c r="BL50" i="95"/>
  <c r="AO7" i="95" s="1"/>
  <c r="BL43" i="104"/>
  <c r="AN9" i="104" s="1"/>
  <c r="BL45" i="99"/>
  <c r="AN11" i="99" s="1"/>
  <c r="BD34" i="106"/>
  <c r="AH9" i="106" s="1"/>
  <c r="BD41" i="108"/>
  <c r="AI7" i="108" s="1"/>
  <c r="BL50" i="86"/>
  <c r="AO7" i="86" s="1"/>
  <c r="BL54" i="92"/>
  <c r="AO11" i="92" s="1"/>
  <c r="BL22" i="96"/>
  <c r="AL6" i="96" s="1"/>
  <c r="BL54" i="106"/>
  <c r="AO11" i="106" s="1"/>
  <c r="BL33" i="104"/>
  <c r="AM8" i="104" s="1"/>
  <c r="BD32" i="108"/>
  <c r="AH7" i="108" s="1"/>
  <c r="BD36" i="4"/>
  <c r="AH11" i="4" s="1"/>
  <c r="BL32" i="10"/>
  <c r="AM7" i="10" s="1"/>
  <c r="BD27" i="95"/>
  <c r="AG11" i="95" s="1"/>
  <c r="BL42" i="93"/>
  <c r="AN8" i="93" s="1"/>
  <c r="BD41" i="86"/>
  <c r="AI7" i="86" s="1"/>
  <c r="BD40" i="102"/>
  <c r="AI6" i="102" s="1"/>
  <c r="AS6" i="102" s="1"/>
  <c r="BL44" i="108"/>
  <c r="AN10" i="108" s="1"/>
  <c r="BL23" i="4"/>
  <c r="AL7" i="4" s="1"/>
  <c r="BD44" i="99"/>
  <c r="AI10" i="99" s="1"/>
  <c r="BD32" i="106"/>
  <c r="AH7" i="106" s="1"/>
  <c r="BD52" i="86"/>
  <c r="AJ9" i="86" s="1"/>
  <c r="BL27" i="96"/>
  <c r="AL11" i="96" s="1"/>
  <c r="BD40" i="92"/>
  <c r="AI6" i="92" s="1"/>
  <c r="BL36" i="99"/>
  <c r="AM11" i="99" s="1"/>
  <c r="BL24" i="102"/>
  <c r="AL8" i="102" s="1"/>
  <c r="BL50" i="99"/>
  <c r="AO7" i="99" s="1"/>
  <c r="BL33" i="96"/>
  <c r="AM8" i="96" s="1"/>
  <c r="BL53" i="95"/>
  <c r="AO10" i="95" s="1"/>
  <c r="AS9" i="7"/>
  <c r="BD36" i="106"/>
  <c r="AH11" i="106" s="1"/>
  <c r="BD33" i="91"/>
  <c r="AH8" i="91" s="1"/>
  <c r="BL51" i="92"/>
  <c r="AO8" i="92" s="1"/>
  <c r="BL27" i="92"/>
  <c r="AL11" i="92" s="1"/>
  <c r="BD24" i="5"/>
  <c r="AG8" i="5" s="1"/>
  <c r="BL54" i="101"/>
  <c r="AO11" i="101" s="1"/>
  <c r="BL33" i="86"/>
  <c r="AM8" i="86" s="1"/>
  <c r="BD44" i="95"/>
  <c r="AI10" i="95" s="1"/>
  <c r="BL24" i="10"/>
  <c r="AL8" i="10" s="1"/>
  <c r="BD50" i="104"/>
  <c r="AJ7" i="104" s="1"/>
  <c r="BD34" i="4"/>
  <c r="AH9" i="4" s="1"/>
  <c r="BL22" i="106"/>
  <c r="AL6" i="106" s="1"/>
  <c r="BL34" i="10"/>
  <c r="AM9" i="10" s="1"/>
  <c r="BD53" i="92"/>
  <c r="AJ10" i="92" s="1"/>
  <c r="BD53" i="101"/>
  <c r="AJ10" i="101" s="1"/>
  <c r="BD22" i="4"/>
  <c r="AG6" i="4" s="1"/>
  <c r="BL40" i="101"/>
  <c r="AN6" i="101" s="1"/>
  <c r="BD26" i="95"/>
  <c r="AG10" i="95" s="1"/>
  <c r="BD43" i="92"/>
  <c r="AI9" i="92" s="1"/>
  <c r="AS9" i="92" s="1"/>
  <c r="BD23" i="101"/>
  <c r="AG7" i="101" s="1"/>
  <c r="BL22" i="86"/>
  <c r="AL6" i="86" s="1"/>
  <c r="BD42" i="95"/>
  <c r="AI8" i="95" s="1"/>
  <c r="BD54" i="99"/>
  <c r="AJ11" i="99" s="1"/>
  <c r="BL26" i="104"/>
  <c r="AL10" i="104" s="1"/>
  <c r="BD44" i="86"/>
  <c r="AI10" i="86" s="1"/>
  <c r="BL27" i="93"/>
  <c r="AL11" i="93" s="1"/>
  <c r="BD42" i="4"/>
  <c r="AI8" i="4" s="1"/>
  <c r="BD45" i="108"/>
  <c r="AI11" i="108" s="1"/>
  <c r="BL35" i="93"/>
  <c r="AM10" i="93" s="1"/>
  <c r="BL52" i="117"/>
  <c r="AO9" i="117" s="1"/>
  <c r="BD54" i="5"/>
  <c r="AJ11" i="5" s="1"/>
  <c r="BD26" i="108"/>
  <c r="AG10" i="108" s="1"/>
  <c r="BD35" i="99"/>
  <c r="AH10" i="99" s="1"/>
  <c r="BD35" i="101"/>
  <c r="AH10" i="101" s="1"/>
  <c r="BL33" i="99"/>
  <c r="AM8" i="99" s="1"/>
  <c r="BD41" i="102"/>
  <c r="AI7" i="102" s="1"/>
  <c r="BD31" i="86"/>
  <c r="AH6" i="86" s="1"/>
  <c r="BD52" i="104"/>
  <c r="AJ9" i="104" s="1"/>
  <c r="BD22" i="104"/>
  <c r="AG6" i="104" s="1"/>
  <c r="BL23" i="5"/>
  <c r="AL7" i="5" s="1"/>
  <c r="BL24" i="96"/>
  <c r="AL8" i="96" s="1"/>
  <c r="AS8" i="96" s="1"/>
  <c r="BL32" i="4"/>
  <c r="AM7" i="4" s="1"/>
  <c r="BL52" i="102"/>
  <c r="AO9" i="102" s="1"/>
  <c r="BL23" i="95"/>
  <c r="AL7" i="95" s="1"/>
  <c r="BL52" i="5"/>
  <c r="AO9" i="5" s="1"/>
  <c r="BD26" i="101"/>
  <c r="AG10" i="101" s="1"/>
  <c r="BL54" i="102"/>
  <c r="AO11" i="102" s="1"/>
  <c r="BD35" i="95"/>
  <c r="AH10" i="95" s="1"/>
  <c r="BD49" i="95"/>
  <c r="AJ6" i="95" s="1"/>
  <c r="BD25" i="86"/>
  <c r="AG9" i="86" s="1"/>
  <c r="BD40" i="108"/>
  <c r="AI6" i="108" s="1"/>
  <c r="AS9" i="8"/>
  <c r="BD51" i="99"/>
  <c r="AJ8" i="99" s="1"/>
  <c r="BD44" i="100"/>
  <c r="AI10" i="100" s="1"/>
  <c r="S2" i="75"/>
  <c r="AI152" i="47"/>
  <c r="AJ152" i="47"/>
  <c r="AK152" i="47"/>
  <c r="AJ201" i="47"/>
  <c r="AK201" i="47"/>
  <c r="AI201" i="47"/>
  <c r="AK50" i="47"/>
  <c r="AI50" i="47"/>
  <c r="A161" i="61"/>
  <c r="AJ50" i="47"/>
  <c r="AK41" i="47"/>
  <c r="AJ41" i="47"/>
  <c r="AI41" i="47"/>
  <c r="A125" i="61"/>
  <c r="AJ87" i="47"/>
  <c r="AK87" i="47"/>
  <c r="AI87" i="47"/>
  <c r="A309" i="61"/>
  <c r="AI86" i="47"/>
  <c r="AJ86" i="47"/>
  <c r="A305" i="61"/>
  <c r="AK86" i="47"/>
  <c r="AJ29" i="47"/>
  <c r="A77" i="61"/>
  <c r="AI29" i="47"/>
  <c r="AK29" i="47"/>
  <c r="A429" i="61"/>
  <c r="AK117" i="47"/>
  <c r="AJ117" i="47"/>
  <c r="AI117" i="47"/>
  <c r="A445" i="61"/>
  <c r="AK121" i="47"/>
  <c r="AJ121" i="47"/>
  <c r="AI121" i="47"/>
  <c r="AI172" i="47"/>
  <c r="AJ172" i="47"/>
  <c r="AK172" i="47"/>
  <c r="AK34" i="47"/>
  <c r="AI34" i="47"/>
  <c r="AJ34" i="47"/>
  <c r="A97" i="61"/>
  <c r="AI47" i="47"/>
  <c r="AJ47" i="47"/>
  <c r="AK47" i="47"/>
  <c r="A149" i="61"/>
  <c r="AK28" i="47"/>
  <c r="A73" i="61"/>
  <c r="AJ28" i="47"/>
  <c r="AI28" i="47"/>
  <c r="AJ84" i="47"/>
  <c r="AK84" i="47"/>
  <c r="AI84" i="47"/>
  <c r="A297" i="61"/>
  <c r="A225" i="61"/>
  <c r="AJ66" i="47"/>
  <c r="AI66" i="47"/>
  <c r="AK66" i="47"/>
  <c r="A473" i="61"/>
  <c r="AI128" i="47"/>
  <c r="AK128" i="47"/>
  <c r="AJ128" i="47"/>
  <c r="AK26" i="47"/>
  <c r="A65" i="61"/>
  <c r="AJ26" i="47"/>
  <c r="AI26" i="47"/>
  <c r="AI142" i="47"/>
  <c r="AJ142" i="47"/>
  <c r="AK142" i="47"/>
  <c r="AJ194" i="47"/>
  <c r="AI194" i="47"/>
  <c r="AK194" i="47"/>
  <c r="AK188" i="47"/>
  <c r="AJ188" i="47"/>
  <c r="AI188" i="47"/>
  <c r="AK25" i="47"/>
  <c r="A61" i="61"/>
  <c r="AJ25" i="47"/>
  <c r="AI25" i="47"/>
  <c r="AK42" i="47"/>
  <c r="AI42" i="47"/>
  <c r="AJ42" i="47"/>
  <c r="A129" i="61"/>
  <c r="A329" i="61"/>
  <c r="AI92" i="47"/>
  <c r="AK92" i="47"/>
  <c r="AJ92" i="47"/>
  <c r="AI43" i="47"/>
  <c r="AK43" i="47"/>
  <c r="A133" i="61"/>
  <c r="AJ43" i="47"/>
  <c r="AJ196" i="47"/>
  <c r="AI196" i="47"/>
  <c r="AK196" i="47"/>
  <c r="AJ124" i="47"/>
  <c r="AK124" i="47"/>
  <c r="AI124" i="47"/>
  <c r="A457" i="61"/>
  <c r="AK104" i="47"/>
  <c r="AI104" i="47"/>
  <c r="A377" i="61"/>
  <c r="AJ104" i="47"/>
  <c r="AK130" i="47"/>
  <c r="AJ130" i="47"/>
  <c r="AI130" i="47"/>
  <c r="A481" i="61"/>
  <c r="AJ102" i="47"/>
  <c r="AK102" i="47"/>
  <c r="A369" i="61"/>
  <c r="AI102" i="47"/>
  <c r="AI37" i="47"/>
  <c r="AJ37" i="47"/>
  <c r="AK37" i="47"/>
  <c r="A109" i="61"/>
  <c r="AK113" i="47"/>
  <c r="AJ113" i="47"/>
  <c r="A413" i="61"/>
  <c r="AI113" i="47"/>
  <c r="AK157" i="47"/>
  <c r="AI157" i="47"/>
  <c r="AJ157" i="47"/>
  <c r="AK158" i="47"/>
  <c r="AI158" i="47"/>
  <c r="AJ158" i="47"/>
  <c r="AK56" i="47"/>
  <c r="AJ56" i="47"/>
  <c r="A185" i="61"/>
  <c r="AI56" i="47"/>
  <c r="AK156" i="47"/>
  <c r="AI156" i="47"/>
  <c r="AJ156" i="47"/>
  <c r="AI139" i="47"/>
  <c r="AK139" i="47"/>
  <c r="AJ139" i="47"/>
  <c r="AK135" i="47"/>
  <c r="AJ135" i="47"/>
  <c r="A501" i="61"/>
  <c r="AI135" i="47"/>
  <c r="AJ193" i="47"/>
  <c r="AK193" i="47"/>
  <c r="AI193" i="47"/>
  <c r="AI60" i="47"/>
  <c r="A201" i="61"/>
  <c r="AK60" i="47"/>
  <c r="AJ60" i="47"/>
  <c r="AJ111" i="47"/>
  <c r="A405" i="61"/>
  <c r="AI111" i="47"/>
  <c r="AK111" i="47"/>
  <c r="AK36" i="47"/>
  <c r="AI36" i="47"/>
  <c r="A105" i="61"/>
  <c r="AJ36" i="47"/>
  <c r="AJ163" i="47"/>
  <c r="AK163" i="47"/>
  <c r="AI163" i="47"/>
  <c r="AJ33" i="47"/>
  <c r="AI33" i="47"/>
  <c r="AK33" i="47"/>
  <c r="A93" i="61"/>
  <c r="AK45" i="47"/>
  <c r="AI45" i="47"/>
  <c r="AJ45" i="47"/>
  <c r="A141" i="61"/>
  <c r="A381" i="61"/>
  <c r="AI105" i="47"/>
  <c r="AJ105" i="47"/>
  <c r="AK105" i="47"/>
  <c r="AI185" i="47"/>
  <c r="AJ185" i="47"/>
  <c r="AK185" i="47"/>
  <c r="AJ143" i="47"/>
  <c r="AK143" i="47"/>
  <c r="AI143" i="47"/>
  <c r="AK65" i="47"/>
  <c r="AJ65" i="47"/>
  <c r="AI65" i="47"/>
  <c r="A221" i="61"/>
  <c r="AJ190" i="47"/>
  <c r="AK190" i="47"/>
  <c r="AI190" i="47"/>
  <c r="AJ99" i="47"/>
  <c r="A357" i="61"/>
  <c r="AK99" i="47"/>
  <c r="AI99" i="47"/>
  <c r="AI144" i="47"/>
  <c r="AK144" i="47"/>
  <c r="AJ144" i="47"/>
  <c r="A145" i="61"/>
  <c r="AK46" i="47"/>
  <c r="AI46" i="47"/>
  <c r="AJ46" i="47"/>
  <c r="AK136" i="47"/>
  <c r="A505" i="61"/>
  <c r="AI136" i="47"/>
  <c r="AJ136" i="47"/>
  <c r="AJ150" i="47"/>
  <c r="AI150" i="47"/>
  <c r="AK150" i="47"/>
  <c r="AK100" i="47"/>
  <c r="A361" i="61"/>
  <c r="AI100" i="47"/>
  <c r="AJ100" i="47"/>
  <c r="AJ98" i="47"/>
  <c r="A353" i="61"/>
  <c r="AI98" i="47"/>
  <c r="AK98" i="47"/>
  <c r="AK154" i="47"/>
  <c r="AI154" i="47"/>
  <c r="AJ154" i="47"/>
  <c r="AJ187" i="47"/>
  <c r="AI187" i="47"/>
  <c r="AK187" i="47"/>
  <c r="AJ39" i="47"/>
  <c r="AK39" i="47"/>
  <c r="A117" i="61"/>
  <c r="AI39" i="47"/>
  <c r="AJ54" i="47"/>
  <c r="A177" i="61"/>
  <c r="AK54" i="47"/>
  <c r="AI54" i="47"/>
  <c r="AK179" i="47"/>
  <c r="AI179" i="47"/>
  <c r="AJ179" i="47"/>
  <c r="AJ27" i="47"/>
  <c r="AK27" i="47"/>
  <c r="A69" i="61"/>
  <c r="AI27" i="47"/>
  <c r="AJ59" i="47"/>
  <c r="AI59" i="47"/>
  <c r="A197" i="61"/>
  <c r="AK59" i="47"/>
  <c r="AI110" i="47"/>
  <c r="AJ110" i="47"/>
  <c r="AK110" i="47"/>
  <c r="A401" i="61"/>
  <c r="AK95" i="47"/>
  <c r="AJ95" i="47"/>
  <c r="AI95" i="47"/>
  <c r="A341" i="61"/>
  <c r="AI186" i="47"/>
  <c r="AJ186" i="47"/>
  <c r="AK186" i="47"/>
  <c r="AJ138" i="47"/>
  <c r="AI138" i="47"/>
  <c r="A513" i="61"/>
  <c r="AK138" i="47"/>
  <c r="AJ145" i="47"/>
  <c r="AI145" i="47"/>
  <c r="AK145" i="47"/>
  <c r="AK147" i="47"/>
  <c r="AJ147" i="47"/>
  <c r="AI147" i="47"/>
  <c r="AI61" i="47"/>
  <c r="AK61" i="47"/>
  <c r="A205" i="61"/>
  <c r="AJ61" i="47"/>
  <c r="AK91" i="47"/>
  <c r="A325" i="61"/>
  <c r="AJ91" i="47"/>
  <c r="AI91" i="47"/>
  <c r="AJ176" i="47"/>
  <c r="AI176" i="47"/>
  <c r="AK176" i="47"/>
  <c r="AI44" i="47"/>
  <c r="AK44" i="47"/>
  <c r="A137" i="61"/>
  <c r="AJ44" i="47"/>
  <c r="AJ169" i="47"/>
  <c r="AI169" i="47"/>
  <c r="AK169" i="47"/>
  <c r="AK112" i="47"/>
  <c r="AI112" i="47"/>
  <c r="AJ112" i="47"/>
  <c r="A409" i="61"/>
  <c r="AJ76" i="47"/>
  <c r="A265" i="61"/>
  <c r="AI76" i="47"/>
  <c r="AK76" i="47"/>
  <c r="AJ140" i="47"/>
  <c r="AK140" i="47"/>
  <c r="AI140" i="47"/>
  <c r="AI57" i="47"/>
  <c r="AJ57" i="47"/>
  <c r="A189" i="61"/>
  <c r="AK57" i="47"/>
  <c r="AI80" i="47"/>
  <c r="AK80" i="47"/>
  <c r="AJ80" i="47"/>
  <c r="A281" i="61"/>
  <c r="AJ67" i="47"/>
  <c r="AK67" i="47"/>
  <c r="AI67" i="47"/>
  <c r="A229" i="61"/>
  <c r="A449" i="61"/>
  <c r="AI122" i="47"/>
  <c r="AJ122" i="47"/>
  <c r="AK122" i="47"/>
  <c r="AJ123" i="47"/>
  <c r="AK123" i="47"/>
  <c r="A453" i="61"/>
  <c r="AI123" i="47"/>
  <c r="AK108" i="47"/>
  <c r="A393" i="61"/>
  <c r="AJ108" i="47"/>
  <c r="AI108" i="47"/>
  <c r="AI197" i="47"/>
  <c r="AJ197" i="47"/>
  <c r="AK197" i="47"/>
  <c r="AK58" i="47"/>
  <c r="AI58" i="47"/>
  <c r="AJ58" i="47"/>
  <c r="A193" i="61"/>
  <c r="AI48" i="47"/>
  <c r="A153" i="61"/>
  <c r="AJ48" i="47"/>
  <c r="AK48" i="47"/>
  <c r="AK177" i="47"/>
  <c r="AI177" i="47"/>
  <c r="AJ177" i="47"/>
  <c r="AI52" i="47"/>
  <c r="A169" i="61"/>
  <c r="AJ52" i="47"/>
  <c r="AK52" i="47"/>
  <c r="AB2" i="75"/>
  <c r="AD2" i="75"/>
  <c r="D3" i="111"/>
  <c r="F194" i="47"/>
  <c r="F138" i="47"/>
  <c r="F68" i="47"/>
  <c r="F62" i="47"/>
  <c r="F90" i="47"/>
  <c r="F35" i="47"/>
  <c r="F87" i="47"/>
  <c r="F102" i="47"/>
  <c r="S7" i="47"/>
  <c r="F164" i="47"/>
  <c r="F42" i="47"/>
  <c r="F84" i="47"/>
  <c r="F58" i="47"/>
  <c r="F28" i="47"/>
  <c r="F108" i="47"/>
  <c r="F127" i="47"/>
  <c r="F156" i="47"/>
  <c r="F132" i="47"/>
  <c r="F55" i="47"/>
  <c r="F136" i="47"/>
  <c r="F177" i="47"/>
  <c r="F46" i="47"/>
  <c r="F179" i="47"/>
  <c r="F79" i="47"/>
  <c r="F36" i="47"/>
  <c r="F199" i="47"/>
  <c r="F165" i="47"/>
  <c r="F70" i="47"/>
  <c r="F134" i="47"/>
  <c r="F200" i="47"/>
  <c r="F32" i="47"/>
  <c r="F27" i="47"/>
  <c r="F157" i="47"/>
  <c r="F83" i="47"/>
  <c r="F189" i="47"/>
  <c r="F188" i="47"/>
  <c r="F187" i="47"/>
  <c r="F56" i="47"/>
  <c r="F34" i="47"/>
  <c r="F50" i="47"/>
  <c r="F71" i="47"/>
  <c r="F125" i="47"/>
  <c r="F85" i="47"/>
  <c r="F130" i="47"/>
  <c r="F184" i="47"/>
  <c r="F16" i="47"/>
  <c r="F13" i="47"/>
  <c r="F57" i="47"/>
  <c r="F140" i="47"/>
  <c r="F193" i="47"/>
  <c r="F51" i="47"/>
  <c r="F169" i="47"/>
  <c r="F40" i="47"/>
  <c r="F38" i="47"/>
  <c r="F94" i="47"/>
  <c r="F120" i="47"/>
  <c r="F19" i="47"/>
  <c r="F67" i="47"/>
  <c r="F21" i="47"/>
  <c r="F104" i="47"/>
  <c r="F114" i="47"/>
  <c r="F17" i="47"/>
  <c r="F39" i="47"/>
  <c r="M2" i="75"/>
  <c r="F198" i="47"/>
  <c r="F147" i="47"/>
  <c r="F129" i="47"/>
  <c r="F33" i="47"/>
  <c r="F109" i="47"/>
  <c r="F126" i="47"/>
  <c r="F41" i="47"/>
  <c r="F137" i="47"/>
  <c r="F174" i="47"/>
  <c r="F43" i="47"/>
  <c r="F92" i="47"/>
  <c r="F103" i="47"/>
  <c r="F64" i="47"/>
  <c r="F95" i="47"/>
  <c r="F29" i="47"/>
  <c r="F185" i="47"/>
  <c r="F76" i="47"/>
  <c r="F158" i="47"/>
  <c r="F30" i="47"/>
  <c r="F54" i="47"/>
  <c r="F80" i="47"/>
  <c r="F181" i="47"/>
  <c r="F98" i="47"/>
  <c r="F22" i="47"/>
  <c r="F160" i="47"/>
  <c r="F155" i="47"/>
  <c r="F178" i="47"/>
  <c r="F91" i="47"/>
  <c r="F69" i="47"/>
  <c r="F14" i="47"/>
  <c r="F23" i="47"/>
  <c r="F139" i="47"/>
  <c r="F192" i="47"/>
  <c r="F49" i="47"/>
  <c r="F182" i="47"/>
  <c r="F141" i="47"/>
  <c r="F159" i="47"/>
  <c r="F65" i="47"/>
  <c r="F105" i="47"/>
  <c r="F20" i="47"/>
  <c r="F12" i="47"/>
  <c r="F37" i="47"/>
  <c r="F170" i="47"/>
  <c r="F151" i="47"/>
  <c r="F196" i="47"/>
  <c r="E2" i="49"/>
  <c r="F143" i="47"/>
  <c r="F167" i="47"/>
  <c r="F61" i="47"/>
  <c r="F111" i="47"/>
  <c r="F166" i="47"/>
  <c r="F86" i="47"/>
  <c r="F145" i="47"/>
  <c r="F47" i="47"/>
  <c r="F122" i="47"/>
  <c r="F186" i="47"/>
  <c r="F135" i="47"/>
  <c r="F89" i="47"/>
  <c r="F82" i="47"/>
  <c r="F128" i="47"/>
  <c r="F176" i="47"/>
  <c r="F190" i="47"/>
  <c r="F59" i="47"/>
  <c r="F202" i="47"/>
  <c r="F93" i="47"/>
  <c r="F88" i="47"/>
  <c r="F81" i="47"/>
  <c r="F148" i="47"/>
  <c r="F72" i="47"/>
  <c r="F26" i="47"/>
  <c r="F172" i="47"/>
  <c r="F97" i="47"/>
  <c r="F119" i="47"/>
  <c r="F15" i="47"/>
  <c r="F60" i="47"/>
  <c r="F100" i="47"/>
  <c r="F48" i="47"/>
  <c r="F116" i="47"/>
  <c r="F113" i="47"/>
  <c r="F24" i="47"/>
  <c r="F106" i="47"/>
  <c r="F154" i="47"/>
  <c r="F153" i="47"/>
  <c r="F171" i="47"/>
  <c r="F121" i="47"/>
  <c r="F52" i="47"/>
  <c r="F133" i="47"/>
  <c r="F152" i="47"/>
  <c r="F66" i="47"/>
  <c r="F123" i="47"/>
  <c r="F162" i="47"/>
  <c r="F96" i="47"/>
  <c r="F146" i="47"/>
  <c r="F18" i="47"/>
  <c r="F118" i="47"/>
  <c r="F99" i="47"/>
  <c r="F11" i="47"/>
  <c r="F53" i="47"/>
  <c r="F74" i="47"/>
  <c r="F163" i="47"/>
  <c r="F183" i="47"/>
  <c r="F191" i="47"/>
  <c r="F201" i="47"/>
  <c r="F197" i="47"/>
  <c r="F195" i="47"/>
  <c r="F131" i="47"/>
  <c r="F144" i="47"/>
  <c r="F173" i="47"/>
  <c r="F78" i="47"/>
  <c r="F175" i="47"/>
  <c r="F149" i="47"/>
  <c r="F77" i="47"/>
  <c r="F161" i="47"/>
  <c r="F101" i="47"/>
  <c r="F124" i="47"/>
  <c r="F150" i="47"/>
  <c r="F115" i="47"/>
  <c r="F110" i="47"/>
  <c r="F180" i="47"/>
  <c r="F142" i="47"/>
  <c r="F168" i="47"/>
  <c r="F73" i="47"/>
  <c r="F107" i="47"/>
  <c r="F31" i="47"/>
  <c r="F117" i="47"/>
  <c r="F112" i="47"/>
  <c r="F45" i="47"/>
  <c r="F63" i="47"/>
  <c r="F44" i="47"/>
  <c r="F25" i="47"/>
  <c r="F75" i="47"/>
  <c r="AJ125" i="47"/>
  <c r="AI125" i="47"/>
  <c r="A461" i="61"/>
  <c r="AK125" i="47"/>
  <c r="AK94" i="47"/>
  <c r="A337" i="61"/>
  <c r="AI94" i="47"/>
  <c r="AJ94" i="47"/>
  <c r="AJ106" i="47"/>
  <c r="AI106" i="47"/>
  <c r="AK106" i="47"/>
  <c r="A385" i="61"/>
  <c r="AK30" i="47"/>
  <c r="AJ30" i="47"/>
  <c r="A81" i="61"/>
  <c r="AI30" i="47"/>
  <c r="AI171" i="47"/>
  <c r="AK171" i="47"/>
  <c r="AJ171" i="47"/>
  <c r="AI153" i="47"/>
  <c r="AJ153" i="47"/>
  <c r="AK153" i="47"/>
  <c r="AJ55" i="47"/>
  <c r="A181" i="61"/>
  <c r="AK55" i="47"/>
  <c r="AI55" i="47"/>
  <c r="A261" i="61"/>
  <c r="AJ75" i="47"/>
  <c r="AK75" i="47"/>
  <c r="AI75" i="47"/>
  <c r="AJ181" i="47"/>
  <c r="AK181" i="47"/>
  <c r="AI181" i="47"/>
  <c r="AI97" i="47"/>
  <c r="A349" i="61"/>
  <c r="AJ97" i="47"/>
  <c r="AK97" i="47"/>
  <c r="AI195" i="47"/>
  <c r="AJ195" i="47"/>
  <c r="AK195" i="47"/>
  <c r="AK115" i="47"/>
  <c r="AJ115" i="47"/>
  <c r="A421" i="61"/>
  <c r="AI115" i="47"/>
  <c r="AJ131" i="47"/>
  <c r="A485" i="61"/>
  <c r="AK131" i="47"/>
  <c r="AI131" i="47"/>
  <c r="A245" i="61"/>
  <c r="AJ71" i="47"/>
  <c r="AK71" i="47"/>
  <c r="AI71" i="47"/>
  <c r="AI183" i="47"/>
  <c r="AK183" i="47"/>
  <c r="AJ183" i="47"/>
  <c r="AK127" i="47"/>
  <c r="A469" i="61"/>
  <c r="AJ127" i="47"/>
  <c r="AI127" i="47"/>
  <c r="AI120" i="47"/>
  <c r="A441" i="61"/>
  <c r="AK120" i="47"/>
  <c r="AJ120" i="47"/>
  <c r="AK68" i="47"/>
  <c r="AI68" i="47"/>
  <c r="A233" i="61"/>
  <c r="AJ68" i="47"/>
  <c r="AK69" i="47"/>
  <c r="AI69" i="47"/>
  <c r="AJ69" i="47"/>
  <c r="A237" i="61"/>
  <c r="AJ162" i="47"/>
  <c r="AI162" i="47"/>
  <c r="AK162" i="47"/>
  <c r="AI118" i="47"/>
  <c r="A433" i="61"/>
  <c r="AK118" i="47"/>
  <c r="AJ118" i="47"/>
  <c r="AK73" i="47"/>
  <c r="AI73" i="47"/>
  <c r="AJ73" i="47"/>
  <c r="A253" i="61"/>
  <c r="AI107" i="47"/>
  <c r="A389" i="61"/>
  <c r="AK107" i="47"/>
  <c r="AJ107" i="47"/>
  <c r="AI191" i="47"/>
  <c r="AJ191" i="47"/>
  <c r="AK191" i="47"/>
  <c r="AJ141" i="47"/>
  <c r="AK141" i="47"/>
  <c r="AI141" i="47"/>
  <c r="AJ119" i="47"/>
  <c r="AK119" i="47"/>
  <c r="AI119" i="47"/>
  <c r="A437" i="61"/>
  <c r="A425" i="61"/>
  <c r="AI116" i="47"/>
  <c r="AK116" i="47"/>
  <c r="AJ116" i="47"/>
  <c r="AI178" i="47"/>
  <c r="AJ178" i="47"/>
  <c r="AK178" i="47"/>
  <c r="AJ202" i="47"/>
  <c r="AI202" i="47"/>
  <c r="AK202" i="47"/>
  <c r="AI146" i="47"/>
  <c r="AK146" i="47"/>
  <c r="AJ146" i="47"/>
  <c r="AI151" i="47"/>
  <c r="AK151" i="47"/>
  <c r="AJ151" i="47"/>
  <c r="A289" i="61"/>
  <c r="AJ82" i="47"/>
  <c r="AK82" i="47"/>
  <c r="AI82" i="47"/>
  <c r="AJ53" i="47"/>
  <c r="AK53" i="47"/>
  <c r="AI53" i="47"/>
  <c r="A173" i="61"/>
  <c r="AJ173" i="47"/>
  <c r="AI173" i="47"/>
  <c r="AK173" i="47"/>
  <c r="AJ78" i="47"/>
  <c r="AK78" i="47"/>
  <c r="A273" i="61"/>
  <c r="AI78" i="47"/>
  <c r="AJ170" i="47"/>
  <c r="AK170" i="47"/>
  <c r="AI170" i="47"/>
  <c r="AJ133" i="47"/>
  <c r="AK133" i="47"/>
  <c r="A493" i="61"/>
  <c r="AI133" i="47"/>
  <c r="A365" i="61"/>
  <c r="AK101" i="47"/>
  <c r="AJ101" i="47"/>
  <c r="AI101" i="47"/>
  <c r="AJ90" i="47"/>
  <c r="AK90" i="47"/>
  <c r="AI90" i="47"/>
  <c r="A321" i="61"/>
  <c r="AI38" i="47"/>
  <c r="AJ38" i="47"/>
  <c r="A113" i="61"/>
  <c r="AK38" i="47"/>
  <c r="AI137" i="47"/>
  <c r="AJ137" i="47"/>
  <c r="AK137" i="47"/>
  <c r="A509" i="61"/>
  <c r="AJ85" i="47"/>
  <c r="A301" i="61"/>
  <c r="AK85" i="47"/>
  <c r="AI85" i="47"/>
  <c r="AK155" i="47"/>
  <c r="AJ155" i="47"/>
  <c r="AI155" i="47"/>
  <c r="AJ148" i="47"/>
  <c r="AI148" i="47"/>
  <c r="AK148" i="47"/>
  <c r="AK180" i="47"/>
  <c r="AJ180" i="47"/>
  <c r="AI180" i="47"/>
  <c r="A313" i="61"/>
  <c r="AJ88" i="47"/>
  <c r="AK88" i="47"/>
  <c r="AI88" i="47"/>
  <c r="AJ134" i="47"/>
  <c r="AK134" i="47"/>
  <c r="A497" i="61"/>
  <c r="AI134" i="47"/>
  <c r="AI192" i="47"/>
  <c r="AK192" i="47"/>
  <c r="AJ192" i="47"/>
  <c r="AK49" i="47"/>
  <c r="A157" i="61"/>
  <c r="AJ49" i="47"/>
  <c r="AI49" i="47"/>
  <c r="AJ200" i="47"/>
  <c r="AK200" i="47"/>
  <c r="AI200" i="47"/>
  <c r="AJ31" i="47"/>
  <c r="AK31" i="47"/>
  <c r="A85" i="61"/>
  <c r="AI31" i="47"/>
  <c r="A285" i="61"/>
  <c r="AJ81" i="47"/>
  <c r="AI81" i="47"/>
  <c r="AK81" i="47"/>
  <c r="AJ62" i="47"/>
  <c r="A209" i="61"/>
  <c r="AI62" i="47"/>
  <c r="AK62" i="47"/>
  <c r="A249" i="61"/>
  <c r="AK72" i="47"/>
  <c r="AJ72" i="47"/>
  <c r="AI72" i="47"/>
  <c r="AK83" i="47"/>
  <c r="AJ83" i="47"/>
  <c r="AI83" i="47"/>
  <c r="A293" i="61"/>
  <c r="AI70" i="47"/>
  <c r="AK70" i="47"/>
  <c r="AJ70" i="47"/>
  <c r="A241" i="61"/>
  <c r="AJ149" i="47"/>
  <c r="AK149" i="47"/>
  <c r="AI149" i="47"/>
  <c r="AK198" i="47"/>
  <c r="AJ198" i="47"/>
  <c r="AI198" i="47"/>
  <c r="A213" i="61"/>
  <c r="AJ63" i="47"/>
  <c r="AI63" i="47"/>
  <c r="AK63" i="47"/>
  <c r="AK167" i="47"/>
  <c r="AI167" i="47"/>
  <c r="AJ167" i="47"/>
  <c r="AI168" i="47"/>
  <c r="AK168" i="47"/>
  <c r="AJ168" i="47"/>
  <c r="AJ175" i="47"/>
  <c r="AK175" i="47"/>
  <c r="AI175" i="47"/>
  <c r="AI129" i="47"/>
  <c r="AJ129" i="47"/>
  <c r="AK129" i="47"/>
  <c r="A477" i="61"/>
  <c r="A345" i="61"/>
  <c r="AJ96" i="47"/>
  <c r="AI96" i="47"/>
  <c r="AK96" i="47"/>
  <c r="AJ174" i="47"/>
  <c r="AI174" i="47"/>
  <c r="AK174" i="47"/>
  <c r="A465" i="61"/>
  <c r="AK126" i="47"/>
  <c r="AJ126" i="47"/>
  <c r="AI126" i="47"/>
  <c r="AK184" i="47"/>
  <c r="AI184" i="47"/>
  <c r="AJ184" i="47"/>
  <c r="AI165" i="47"/>
  <c r="AJ165" i="47"/>
  <c r="AK165" i="47"/>
  <c r="AK74" i="47"/>
  <c r="A257" i="61"/>
  <c r="AI74" i="47"/>
  <c r="AJ74" i="47"/>
  <c r="AI32" i="47"/>
  <c r="A89" i="61"/>
  <c r="AJ32" i="47"/>
  <c r="AK32" i="47"/>
  <c r="A121" i="61"/>
  <c r="AK40" i="47"/>
  <c r="AJ40" i="47"/>
  <c r="AI40" i="47"/>
  <c r="AK182" i="47"/>
  <c r="AJ182" i="47"/>
  <c r="AI182" i="47"/>
  <c r="AI199" i="47"/>
  <c r="AJ199" i="47"/>
  <c r="AK199" i="47"/>
  <c r="A101" i="61"/>
  <c r="AK35" i="47"/>
  <c r="AJ35" i="47"/>
  <c r="AI35" i="47"/>
  <c r="AI77" i="47"/>
  <c r="A269" i="61"/>
  <c r="AK77" i="47"/>
  <c r="AJ77" i="47"/>
  <c r="AI159" i="47"/>
  <c r="AJ159" i="47"/>
  <c r="AK159" i="47"/>
  <c r="AK103" i="47"/>
  <c r="A373" i="61"/>
  <c r="AJ103" i="47"/>
  <c r="AI103" i="47"/>
  <c r="AI51" i="47"/>
  <c r="AK51" i="47"/>
  <c r="A165" i="61"/>
  <c r="AJ51" i="47"/>
  <c r="AI93" i="47"/>
  <c r="AK93" i="47"/>
  <c r="A333" i="61"/>
  <c r="AJ93" i="47"/>
  <c r="AK164" i="47"/>
  <c r="AJ164" i="47"/>
  <c r="AI164" i="47"/>
  <c r="AI132" i="47"/>
  <c r="A489" i="61"/>
  <c r="AJ132" i="47"/>
  <c r="AK132" i="47"/>
  <c r="AJ166" i="47"/>
  <c r="AI166" i="47"/>
  <c r="AK166" i="47"/>
  <c r="A277" i="61"/>
  <c r="AI79" i="47"/>
  <c r="AK79" i="47"/>
  <c r="AJ79" i="47"/>
  <c r="AJ160" i="47"/>
  <c r="AI160" i="47"/>
  <c r="AK160" i="47"/>
  <c r="AI189" i="47"/>
  <c r="AJ189" i="47"/>
  <c r="AK189" i="47"/>
  <c r="AK89" i="47"/>
  <c r="AI89" i="47"/>
  <c r="A317" i="61"/>
  <c r="AJ89" i="47"/>
  <c r="AI109" i="47"/>
  <c r="AJ109" i="47"/>
  <c r="A397" i="61"/>
  <c r="AK109" i="47"/>
  <c r="AJ161" i="47"/>
  <c r="AI161" i="47"/>
  <c r="AK161" i="47"/>
  <c r="A417" i="61"/>
  <c r="AJ114" i="47"/>
  <c r="AI114" i="47"/>
  <c r="AK114" i="47"/>
  <c r="AI64" i="47"/>
  <c r="AJ64" i="47"/>
  <c r="A217" i="61"/>
  <c r="AK64" i="47"/>
  <c r="X2" i="75"/>
  <c r="Y2" i="75" s="1"/>
  <c r="AS11" i="94" l="1"/>
  <c r="AS7" i="94"/>
  <c r="BW10" i="94" s="1"/>
  <c r="AS6" i="85"/>
  <c r="AS11" i="85"/>
  <c r="AS6" i="9"/>
  <c r="AS11" i="9"/>
  <c r="CA7" i="9" s="1"/>
  <c r="AS9" i="87"/>
  <c r="AS6" i="93"/>
  <c r="BV8" i="93" s="1"/>
  <c r="AS11" i="87"/>
  <c r="AS8" i="85"/>
  <c r="BX11" i="85" s="1"/>
  <c r="AS7" i="9"/>
  <c r="AS8" i="9"/>
  <c r="BW8" i="9" s="1"/>
  <c r="BX8" i="89"/>
  <c r="AS10" i="85"/>
  <c r="BZ7" i="85" s="1"/>
  <c r="AS6" i="94"/>
  <c r="AS10" i="89"/>
  <c r="BZ11" i="89" s="1"/>
  <c r="AS8" i="94"/>
  <c r="AS7" i="89"/>
  <c r="BV7" i="89" s="1"/>
  <c r="AS8" i="87"/>
  <c r="AS9" i="9"/>
  <c r="BY7" i="9" s="1"/>
  <c r="AS10" i="100"/>
  <c r="AS7" i="91"/>
  <c r="BY7" i="91" s="1"/>
  <c r="AS6" i="91"/>
  <c r="AS10" i="5"/>
  <c r="BW10" i="5" s="1"/>
  <c r="AS6" i="87"/>
  <c r="BX6" i="87" s="1"/>
  <c r="AS7" i="87"/>
  <c r="CA7" i="103"/>
  <c r="BW11" i="90"/>
  <c r="BY6" i="8"/>
  <c r="AS7" i="93"/>
  <c r="BY10" i="1"/>
  <c r="BD40" i="97"/>
  <c r="AI6" i="97" s="1"/>
  <c r="BL25" i="97"/>
  <c r="AL9" i="97" s="1"/>
  <c r="BL36" i="97"/>
  <c r="AM11" i="97" s="1"/>
  <c r="BD32" i="97"/>
  <c r="AH7" i="97" s="1"/>
  <c r="BD49" i="97"/>
  <c r="AJ6" i="97" s="1"/>
  <c r="BL52" i="97"/>
  <c r="AO9" i="97" s="1"/>
  <c r="BL45" i="97"/>
  <c r="AN11" i="97" s="1"/>
  <c r="BD41" i="97"/>
  <c r="AI7" i="97" s="1"/>
  <c r="BL23" i="97"/>
  <c r="AL7" i="97" s="1"/>
  <c r="BD27" i="97"/>
  <c r="AG11" i="97" s="1"/>
  <c r="BL22" i="97"/>
  <c r="AL6" i="97" s="1"/>
  <c r="AS6" i="86"/>
  <c r="CA6" i="86" s="1"/>
  <c r="AS8" i="86"/>
  <c r="AS10" i="92"/>
  <c r="BZ7" i="92" s="1"/>
  <c r="AS8" i="92"/>
  <c r="AS11" i="10"/>
  <c r="CA11" i="10" s="1"/>
  <c r="BV7" i="90"/>
  <c r="AS10" i="87"/>
  <c r="BZ7" i="87" s="1"/>
  <c r="BY11" i="8"/>
  <c r="AS11" i="98"/>
  <c r="CA6" i="98" s="1"/>
  <c r="AS6" i="89"/>
  <c r="BV8" i="89" s="1"/>
  <c r="AS9" i="89"/>
  <c r="BZ8" i="88"/>
  <c r="BL40" i="97"/>
  <c r="AN6" i="97" s="1"/>
  <c r="BD25" i="97"/>
  <c r="AG9" i="97" s="1"/>
  <c r="AS10" i="97"/>
  <c r="BZ10" i="97" s="1"/>
  <c r="AS7" i="85"/>
  <c r="BD36" i="97"/>
  <c r="AH11" i="97" s="1"/>
  <c r="BL32" i="97"/>
  <c r="AM7" i="97" s="1"/>
  <c r="BL49" i="97"/>
  <c r="AO6" i="97" s="1"/>
  <c r="BD52" i="97"/>
  <c r="AJ9" i="97" s="1"/>
  <c r="BD45" i="97"/>
  <c r="AI11" i="97" s="1"/>
  <c r="BD44" i="97"/>
  <c r="AI10" i="97" s="1"/>
  <c r="BL41" i="97"/>
  <c r="AN7" i="97" s="1"/>
  <c r="BD23" i="97"/>
  <c r="AG7" i="97" s="1"/>
  <c r="BL27" i="97"/>
  <c r="AL11" i="97" s="1"/>
  <c r="BD22" i="97"/>
  <c r="AG6" i="97" s="1"/>
  <c r="CA11" i="6"/>
  <c r="BX11" i="6"/>
  <c r="BZ11" i="6"/>
  <c r="AS9" i="86"/>
  <c r="BY9" i="86" s="1"/>
  <c r="AS11" i="101"/>
  <c r="BW9" i="1"/>
  <c r="AS11" i="93"/>
  <c r="AS6" i="117"/>
  <c r="AS6" i="10"/>
  <c r="CA6" i="8"/>
  <c r="BY7" i="1"/>
  <c r="AS7" i="5"/>
  <c r="BW7" i="5" s="1"/>
  <c r="AS11" i="5"/>
  <c r="BV11" i="85"/>
  <c r="BY7" i="103"/>
  <c r="BW9" i="105"/>
  <c r="BV9" i="1"/>
  <c r="CA9" i="1"/>
  <c r="AS7" i="95"/>
  <c r="AS10" i="104"/>
  <c r="CA10" i="104" s="1"/>
  <c r="BX11" i="1"/>
  <c r="CA6" i="1"/>
  <c r="CB6" i="1" s="1"/>
  <c r="AS8" i="4"/>
  <c r="BZ11" i="85"/>
  <c r="BY6" i="88"/>
  <c r="BX7" i="103"/>
  <c r="BZ9" i="105"/>
  <c r="AS10" i="86"/>
  <c r="BV10" i="86" s="1"/>
  <c r="BZ6" i="8"/>
  <c r="AS11" i="108"/>
  <c r="BZ11" i="108" s="1"/>
  <c r="BZ9" i="1"/>
  <c r="AS6" i="106"/>
  <c r="BV11" i="106" s="1"/>
  <c r="AS8" i="93"/>
  <c r="AS9" i="4"/>
  <c r="BW9" i="4" s="1"/>
  <c r="AS9" i="91"/>
  <c r="BY11" i="1"/>
  <c r="AS11" i="102"/>
  <c r="AS10" i="96"/>
  <c r="BZ10" i="96" s="1"/>
  <c r="BY6" i="1"/>
  <c r="AS7" i="10"/>
  <c r="CA7" i="10" s="1"/>
  <c r="BY8" i="1"/>
  <c r="BW7" i="103"/>
  <c r="CA11" i="90"/>
  <c r="BX10" i="97"/>
  <c r="AS11" i="106"/>
  <c r="AS11" i="117"/>
  <c r="BZ11" i="117" s="1"/>
  <c r="AS11" i="95"/>
  <c r="AS10" i="4"/>
  <c r="BX10" i="4" s="1"/>
  <c r="BY9" i="1"/>
  <c r="AS6" i="95"/>
  <c r="BV8" i="95" s="1"/>
  <c r="BV11" i="1"/>
  <c r="AS11" i="4"/>
  <c r="CA8" i="4" s="1"/>
  <c r="BW6" i="8"/>
  <c r="CA7" i="1"/>
  <c r="CB7" i="1" s="1"/>
  <c r="BV11" i="8"/>
  <c r="BX9" i="1"/>
  <c r="AS7" i="92"/>
  <c r="AS11" i="91"/>
  <c r="CA6" i="91" s="1"/>
  <c r="AS11" i="96"/>
  <c r="BZ11" i="1"/>
  <c r="AS8" i="95"/>
  <c r="AS7" i="117"/>
  <c r="CA7" i="117" s="1"/>
  <c r="BV6" i="8"/>
  <c r="CB6" i="8" s="1"/>
  <c r="BW11" i="6"/>
  <c r="AS7" i="86"/>
  <c r="BY7" i="86" s="1"/>
  <c r="AS8" i="108"/>
  <c r="BY8" i="108" s="1"/>
  <c r="AS8" i="104"/>
  <c r="BX10" i="104" s="1"/>
  <c r="AS10" i="91"/>
  <c r="BZ6" i="91" s="1"/>
  <c r="AS7" i="104"/>
  <c r="BV7" i="104" s="1"/>
  <c r="AS7" i="100"/>
  <c r="AS6" i="5"/>
  <c r="BV7" i="5" s="1"/>
  <c r="B16" i="75"/>
  <c r="A85" i="48" s="1"/>
  <c r="C85" i="48" s="1"/>
  <c r="D16" i="75"/>
  <c r="B15" i="75"/>
  <c r="A81" i="48" s="1"/>
  <c r="C81" i="48" s="1"/>
  <c r="D15" i="75"/>
  <c r="D14" i="75"/>
  <c r="B14" i="75"/>
  <c r="A77" i="48" s="1"/>
  <c r="C77" i="48" s="1"/>
  <c r="B13" i="75"/>
  <c r="A73" i="48" s="1"/>
  <c r="C73" i="48" s="1"/>
  <c r="D13" i="75"/>
  <c r="D12" i="75"/>
  <c r="B12" i="75"/>
  <c r="A69" i="48" s="1"/>
  <c r="C69" i="48" s="1"/>
  <c r="D11" i="75"/>
  <c r="B11" i="75"/>
  <c r="A65" i="48" s="1"/>
  <c r="C65" i="48" s="1"/>
  <c r="O2" i="75"/>
  <c r="N2" i="75" s="1"/>
  <c r="B6" i="75"/>
  <c r="A42" i="48" s="1"/>
  <c r="C42" i="48" s="1"/>
  <c r="D3" i="75"/>
  <c r="D4" i="75"/>
  <c r="B8" i="75"/>
  <c r="A52" i="48" s="1"/>
  <c r="C52" i="48" s="1"/>
  <c r="B4" i="75"/>
  <c r="A32" i="48" s="1"/>
  <c r="C32" i="48" s="1"/>
  <c r="D8" i="75"/>
  <c r="D5" i="75"/>
  <c r="B5" i="75"/>
  <c r="A37" i="48" s="1"/>
  <c r="C37" i="48" s="1"/>
  <c r="B3" i="75"/>
  <c r="A3" i="48" s="1"/>
  <c r="B7" i="75"/>
  <c r="A47" i="48" s="1"/>
  <c r="C47" i="48" s="1"/>
  <c r="B10" i="75"/>
  <c r="A61" i="48" s="1"/>
  <c r="C61" i="48" s="1"/>
  <c r="B9" i="75"/>
  <c r="A57" i="48" s="1"/>
  <c r="C57" i="48" s="1"/>
  <c r="D7" i="75"/>
  <c r="D10" i="75"/>
  <c r="D9" i="75"/>
  <c r="D6" i="75"/>
  <c r="BZ10" i="4"/>
  <c r="BY6" i="91"/>
  <c r="BW6" i="91"/>
  <c r="BV6" i="91"/>
  <c r="BW7" i="104"/>
  <c r="BZ8" i="96"/>
  <c r="BY8" i="96"/>
  <c r="BX8" i="96"/>
  <c r="CA8" i="96"/>
  <c r="BY10" i="86"/>
  <c r="BZ10" i="86"/>
  <c r="CA11" i="106"/>
  <c r="CA11" i="117"/>
  <c r="BX11" i="117"/>
  <c r="BV6" i="95"/>
  <c r="BX7" i="92"/>
  <c r="BW7" i="92"/>
  <c r="BY7" i="92"/>
  <c r="BX8" i="108"/>
  <c r="CA8" i="108"/>
  <c r="BW11" i="93"/>
  <c r="CA11" i="93"/>
  <c r="BX11" i="93"/>
  <c r="BV11" i="93"/>
  <c r="CA6" i="10"/>
  <c r="BV6" i="10"/>
  <c r="BZ7" i="5"/>
  <c r="BZ11" i="5"/>
  <c r="CA11" i="5"/>
  <c r="BV11" i="91"/>
  <c r="BW9" i="92"/>
  <c r="BX9" i="92"/>
  <c r="BY9" i="92"/>
  <c r="BZ10" i="104"/>
  <c r="BX8" i="4"/>
  <c r="BV11" i="100"/>
  <c r="BW11" i="100"/>
  <c r="BZ11" i="100"/>
  <c r="CA11" i="100"/>
  <c r="BX7" i="86"/>
  <c r="BW7" i="100"/>
  <c r="CA7" i="100"/>
  <c r="BV7" i="100"/>
  <c r="BZ7" i="100"/>
  <c r="BX11" i="108"/>
  <c r="CA11" i="108"/>
  <c r="BX8" i="93"/>
  <c r="CA8" i="93"/>
  <c r="BW8" i="93"/>
  <c r="BV9" i="91"/>
  <c r="BW9" i="91"/>
  <c r="BY9" i="91"/>
  <c r="BX10" i="96"/>
  <c r="BY10" i="96"/>
  <c r="CB9" i="103"/>
  <c r="BW6" i="100"/>
  <c r="CA6" i="100"/>
  <c r="BV6" i="100"/>
  <c r="BZ6" i="100"/>
  <c r="BX8" i="90"/>
  <c r="BV8" i="90"/>
  <c r="CA8" i="90"/>
  <c r="BZ8" i="90"/>
  <c r="BY8" i="90"/>
  <c r="BW8" i="90"/>
  <c r="BZ7" i="89"/>
  <c r="CA7" i="89"/>
  <c r="BY7" i="89"/>
  <c r="BX9" i="86"/>
  <c r="BV9" i="86"/>
  <c r="CA6" i="102"/>
  <c r="BV6" i="102"/>
  <c r="BW8" i="92"/>
  <c r="BX8" i="92"/>
  <c r="BY8" i="92"/>
  <c r="BY8" i="105"/>
  <c r="BW8" i="105"/>
  <c r="BX8" i="105"/>
  <c r="BZ8" i="105"/>
  <c r="CA8" i="105"/>
  <c r="BV8" i="105"/>
  <c r="BW7" i="117"/>
  <c r="BZ7" i="117"/>
  <c r="BX7" i="117"/>
  <c r="BW6" i="87"/>
  <c r="BV6" i="87"/>
  <c r="BZ6" i="87"/>
  <c r="BW10" i="103"/>
  <c r="BV10" i="103"/>
  <c r="BY10" i="103"/>
  <c r="CA10" i="103"/>
  <c r="BZ10" i="103"/>
  <c r="BX10" i="103"/>
  <c r="BW6" i="98"/>
  <c r="BZ6" i="98"/>
  <c r="BY6" i="98"/>
  <c r="BV6" i="98"/>
  <c r="BX6" i="98"/>
  <c r="BZ11" i="7"/>
  <c r="CA11" i="7"/>
  <c r="BY11" i="7"/>
  <c r="BX11" i="7"/>
  <c r="BW11" i="7"/>
  <c r="BV11" i="7"/>
  <c r="BX11" i="89"/>
  <c r="BY11" i="89"/>
  <c r="CA11" i="89"/>
  <c r="BV11" i="89"/>
  <c r="BY10" i="98"/>
  <c r="BV10" i="98"/>
  <c r="BW10" i="98"/>
  <c r="BX10" i="98"/>
  <c r="BZ10" i="98"/>
  <c r="CA10" i="98"/>
  <c r="BZ6" i="6"/>
  <c r="BX6" i="6"/>
  <c r="BY6" i="6"/>
  <c r="BV6" i="6"/>
  <c r="BW6" i="6"/>
  <c r="CA6" i="6"/>
  <c r="BW11" i="95"/>
  <c r="BX11" i="95"/>
  <c r="CA11" i="95"/>
  <c r="BY11" i="105"/>
  <c r="BV11" i="105"/>
  <c r="BX11" i="105"/>
  <c r="BZ11" i="105"/>
  <c r="CA11" i="105"/>
  <c r="BW11" i="105"/>
  <c r="BX8" i="9"/>
  <c r="CA8" i="9"/>
  <c r="BY8" i="9"/>
  <c r="CA6" i="107"/>
  <c r="BV6" i="107"/>
  <c r="BZ6" i="107"/>
  <c r="BY6" i="107"/>
  <c r="BW6" i="107"/>
  <c r="BX6" i="107"/>
  <c r="BV7" i="87"/>
  <c r="BY7" i="87"/>
  <c r="CA7" i="87"/>
  <c r="BW7" i="87"/>
  <c r="BX7" i="87"/>
  <c r="BZ9" i="98"/>
  <c r="BW9" i="98"/>
  <c r="BX9" i="98"/>
  <c r="BV9" i="98"/>
  <c r="BY9" i="98"/>
  <c r="CA10" i="107"/>
  <c r="BZ10" i="107"/>
  <c r="BX10" i="107"/>
  <c r="BW10" i="107"/>
  <c r="BY10" i="107"/>
  <c r="BV10" i="107"/>
  <c r="AS8" i="101"/>
  <c r="BX11" i="101" s="1"/>
  <c r="AS9" i="106"/>
  <c r="BY11" i="106" s="1"/>
  <c r="CB11" i="1"/>
  <c r="AS7" i="96"/>
  <c r="BW11" i="96" s="1"/>
  <c r="AS7" i="101"/>
  <c r="AS9" i="117"/>
  <c r="AS11" i="99"/>
  <c r="AS9" i="10"/>
  <c r="AS7" i="99"/>
  <c r="AS8" i="91"/>
  <c r="BX9" i="91" s="1"/>
  <c r="AS8" i="5"/>
  <c r="BX7" i="5" s="1"/>
  <c r="AS8" i="10"/>
  <c r="AS8" i="106"/>
  <c r="AS7" i="106"/>
  <c r="AS7" i="108"/>
  <c r="BW11" i="108" s="1"/>
  <c r="AS6" i="101"/>
  <c r="BV11" i="101" s="1"/>
  <c r="AS9" i="102"/>
  <c r="BY11" i="102" s="1"/>
  <c r="BX10" i="92"/>
  <c r="BY10" i="92"/>
  <c r="CA7" i="7"/>
  <c r="BW7" i="7"/>
  <c r="BX7" i="7"/>
  <c r="BY7" i="7"/>
  <c r="BZ7" i="7"/>
  <c r="BV7" i="7"/>
  <c r="BV11" i="10"/>
  <c r="BZ10" i="89"/>
  <c r="BW10" i="89"/>
  <c r="BV10" i="89"/>
  <c r="CA10" i="7"/>
  <c r="BW10" i="7"/>
  <c r="BY10" i="7"/>
  <c r="BZ10" i="7"/>
  <c r="BV10" i="7"/>
  <c r="BX10" i="7"/>
  <c r="BV9" i="107"/>
  <c r="BX9" i="107"/>
  <c r="BY9" i="107"/>
  <c r="CA9" i="107"/>
  <c r="BZ9" i="107"/>
  <c r="BW9" i="107"/>
  <c r="BV10" i="94"/>
  <c r="CA10" i="94"/>
  <c r="BX10" i="94"/>
  <c r="BY10" i="94"/>
  <c r="BZ10" i="94"/>
  <c r="BZ11" i="96"/>
  <c r="CA11" i="96"/>
  <c r="BX11" i="96"/>
  <c r="BY11" i="96"/>
  <c r="CA7" i="93"/>
  <c r="BX7" i="93"/>
  <c r="BV7" i="93"/>
  <c r="BW7" i="93"/>
  <c r="CA8" i="7"/>
  <c r="BV8" i="7"/>
  <c r="BX8" i="7"/>
  <c r="BW8" i="7"/>
  <c r="BY8" i="7"/>
  <c r="BZ8" i="7"/>
  <c r="BX6" i="86"/>
  <c r="BV6" i="86"/>
  <c r="BZ6" i="86"/>
  <c r="BZ7" i="6"/>
  <c r="BW7" i="6"/>
  <c r="CA7" i="6"/>
  <c r="BV7" i="6"/>
  <c r="BY7" i="6"/>
  <c r="BX7" i="6"/>
  <c r="BV10" i="9"/>
  <c r="CA10" i="9"/>
  <c r="BY10" i="9"/>
  <c r="BW10" i="9"/>
  <c r="BZ10" i="9"/>
  <c r="BV6" i="90"/>
  <c r="BX6" i="90"/>
  <c r="CA6" i="90"/>
  <c r="BY6" i="90"/>
  <c r="BZ6" i="90"/>
  <c r="BW6" i="90"/>
  <c r="BZ8" i="117"/>
  <c r="BX8" i="117"/>
  <c r="BV8" i="117"/>
  <c r="BY8" i="117"/>
  <c r="BW8" i="117"/>
  <c r="CA8" i="103"/>
  <c r="BW8" i="103"/>
  <c r="BZ8" i="103"/>
  <c r="BY8" i="103"/>
  <c r="BX8" i="103"/>
  <c r="BV8" i="103"/>
  <c r="BX11" i="94"/>
  <c r="BV11" i="94"/>
  <c r="BY11" i="94"/>
  <c r="BZ11" i="94"/>
  <c r="CA11" i="94"/>
  <c r="BW11" i="94"/>
  <c r="BV8" i="98"/>
  <c r="BX8" i="98"/>
  <c r="BW8" i="98"/>
  <c r="CA8" i="98"/>
  <c r="BY8" i="98"/>
  <c r="BZ8" i="98"/>
  <c r="BW8" i="107"/>
  <c r="BY8" i="107"/>
  <c r="BZ8" i="107"/>
  <c r="CA8" i="107"/>
  <c r="BV8" i="107"/>
  <c r="BX8" i="107"/>
  <c r="BY6" i="94"/>
  <c r="BX6" i="94"/>
  <c r="CA6" i="94"/>
  <c r="BZ6" i="94"/>
  <c r="BV6" i="94"/>
  <c r="BW6" i="94"/>
  <c r="BY10" i="105"/>
  <c r="BW10" i="105"/>
  <c r="CA10" i="105"/>
  <c r="BX10" i="105"/>
  <c r="BV10" i="105"/>
  <c r="BZ10" i="105"/>
  <c r="BV10" i="8"/>
  <c r="BZ10" i="8"/>
  <c r="CA10" i="8"/>
  <c r="BY10" i="8"/>
  <c r="BX10" i="8"/>
  <c r="BW10" i="8"/>
  <c r="BV7" i="9"/>
  <c r="BX7" i="9"/>
  <c r="BW7" i="9"/>
  <c r="BZ7" i="9"/>
  <c r="BW9" i="6"/>
  <c r="BV9" i="6"/>
  <c r="BY9" i="6"/>
  <c r="CA9" i="6"/>
  <c r="BZ9" i="6"/>
  <c r="BX9" i="6"/>
  <c r="BZ6" i="9"/>
  <c r="BV6" i="9"/>
  <c r="BW6" i="9"/>
  <c r="BZ8" i="87"/>
  <c r="CA8" i="87"/>
  <c r="BX8" i="87"/>
  <c r="BW8" i="87"/>
  <c r="BY8" i="87"/>
  <c r="AS9" i="93"/>
  <c r="BY6" i="93" s="1"/>
  <c r="AS10" i="106"/>
  <c r="BZ11" i="106" s="1"/>
  <c r="BY11" i="107"/>
  <c r="BZ8" i="89"/>
  <c r="AS8" i="99"/>
  <c r="AS8" i="100"/>
  <c r="BX11" i="100" s="1"/>
  <c r="AS10" i="101"/>
  <c r="AS8" i="102"/>
  <c r="BX6" i="102" s="1"/>
  <c r="AS6" i="92"/>
  <c r="BV8" i="92" s="1"/>
  <c r="AS9" i="104"/>
  <c r="BY7" i="104" s="1"/>
  <c r="AS9" i="100"/>
  <c r="BY11" i="100" s="1"/>
  <c r="AS7" i="102"/>
  <c r="BW11" i="102" s="1"/>
  <c r="AS10" i="93"/>
  <c r="CB10" i="1"/>
  <c r="AS9" i="95"/>
  <c r="BY8" i="95" s="1"/>
  <c r="BY11" i="6"/>
  <c r="CA8" i="89"/>
  <c r="BY8" i="85"/>
  <c r="BZ8" i="85"/>
  <c r="BV8" i="85"/>
  <c r="BX7" i="95"/>
  <c r="BW7" i="95"/>
  <c r="BY7" i="95"/>
  <c r="CA7" i="95"/>
  <c r="BV7" i="95"/>
  <c r="CA11" i="102"/>
  <c r="BV11" i="102"/>
  <c r="CA7" i="88"/>
  <c r="BW7" i="88"/>
  <c r="BY7" i="88"/>
  <c r="BZ7" i="88"/>
  <c r="BX7" i="88"/>
  <c r="BV7" i="88"/>
  <c r="BY10" i="100"/>
  <c r="BV10" i="100"/>
  <c r="BZ10" i="100"/>
  <c r="BW10" i="100"/>
  <c r="CA10" i="100"/>
  <c r="BY6" i="106"/>
  <c r="CA11" i="4"/>
  <c r="BV11" i="4"/>
  <c r="BY9" i="85"/>
  <c r="BV9" i="85"/>
  <c r="BX9" i="85"/>
  <c r="BW9" i="85"/>
  <c r="BZ9" i="85"/>
  <c r="BY10" i="117"/>
  <c r="BV10" i="117"/>
  <c r="BX10" i="117"/>
  <c r="BZ10" i="117"/>
  <c r="BZ7" i="91"/>
  <c r="CA7" i="91"/>
  <c r="BV7" i="91"/>
  <c r="BX10" i="5"/>
  <c r="BV10" i="5"/>
  <c r="BZ7" i="98"/>
  <c r="BW7" i="98"/>
  <c r="BY7" i="98"/>
  <c r="BV7" i="98"/>
  <c r="BX7" i="98"/>
  <c r="BX6" i="93"/>
  <c r="BV6" i="93"/>
  <c r="BY9" i="7"/>
  <c r="BV9" i="7"/>
  <c r="BZ9" i="7"/>
  <c r="BX9" i="7"/>
  <c r="CA9" i="7"/>
  <c r="BW9" i="7"/>
  <c r="BZ9" i="94"/>
  <c r="BX9" i="94"/>
  <c r="BW9" i="94"/>
  <c r="BY9" i="94"/>
  <c r="CA9" i="94"/>
  <c r="BV9" i="94"/>
  <c r="BZ11" i="103"/>
  <c r="BY11" i="103"/>
  <c r="BW11" i="103"/>
  <c r="BV11" i="103"/>
  <c r="CA11" i="103"/>
  <c r="BX11" i="103"/>
  <c r="BZ6" i="7"/>
  <c r="BY6" i="7"/>
  <c r="BX6" i="7"/>
  <c r="BV6" i="7"/>
  <c r="BW6" i="7"/>
  <c r="CA6" i="7"/>
  <c r="BW9" i="88"/>
  <c r="CA9" i="88"/>
  <c r="BZ9" i="88"/>
  <c r="BY9" i="88"/>
  <c r="BX9" i="88"/>
  <c r="BV9" i="88"/>
  <c r="BW7" i="94"/>
  <c r="BX7" i="94"/>
  <c r="CA7" i="94"/>
  <c r="BV7" i="105"/>
  <c r="CA7" i="105"/>
  <c r="BY7" i="105"/>
  <c r="BW7" i="105"/>
  <c r="BZ7" i="105"/>
  <c r="BX7" i="105"/>
  <c r="BX9" i="108"/>
  <c r="BY9" i="108"/>
  <c r="BV8" i="8"/>
  <c r="BX8" i="8"/>
  <c r="CA8" i="8"/>
  <c r="BW8" i="8"/>
  <c r="BZ8" i="8"/>
  <c r="BY8" i="8"/>
  <c r="BY7" i="8"/>
  <c r="BZ7" i="8"/>
  <c r="CA7" i="8"/>
  <c r="BW7" i="8"/>
  <c r="BX7" i="8"/>
  <c r="BV7" i="8"/>
  <c r="BY11" i="88"/>
  <c r="BX11" i="88"/>
  <c r="BW11" i="88"/>
  <c r="BV11" i="88"/>
  <c r="CA11" i="88"/>
  <c r="BZ11" i="88"/>
  <c r="CA11" i="87"/>
  <c r="BX11" i="87"/>
  <c r="BW11" i="87"/>
  <c r="BY11" i="87"/>
  <c r="BV11" i="87"/>
  <c r="BV7" i="107"/>
  <c r="BW7" i="107"/>
  <c r="BX7" i="107"/>
  <c r="BY7" i="107"/>
  <c r="BZ7" i="107"/>
  <c r="CA7" i="107"/>
  <c r="BW10" i="87"/>
  <c r="BY10" i="87"/>
  <c r="BX10" i="87"/>
  <c r="BW11" i="98"/>
  <c r="BX11" i="98"/>
  <c r="BZ11" i="98"/>
  <c r="BW6" i="88"/>
  <c r="AS10" i="95"/>
  <c r="BZ8" i="95" s="1"/>
  <c r="AS9" i="99"/>
  <c r="CB8" i="1"/>
  <c r="BW10" i="88"/>
  <c r="AS6" i="96"/>
  <c r="BV9" i="96" s="1"/>
  <c r="AS6" i="104"/>
  <c r="AS11" i="104"/>
  <c r="AS7" i="4"/>
  <c r="AS9" i="5"/>
  <c r="BY7" i="5" s="1"/>
  <c r="CA6" i="88"/>
  <c r="BZ7" i="103"/>
  <c r="BX11" i="107"/>
  <c r="CB11" i="107" s="1"/>
  <c r="BV11" i="6"/>
  <c r="BW11" i="101"/>
  <c r="CA11" i="101"/>
  <c r="BY6" i="89"/>
  <c r="BX6" i="89"/>
  <c r="CA6" i="89"/>
  <c r="BW6" i="89"/>
  <c r="BV6" i="89"/>
  <c r="BY6" i="103"/>
  <c r="BZ6" i="103"/>
  <c r="BW6" i="103"/>
  <c r="CA6" i="103"/>
  <c r="BV6" i="103"/>
  <c r="BX6" i="103"/>
  <c r="BW10" i="91"/>
  <c r="BV10" i="91"/>
  <c r="BY10" i="91"/>
  <c r="BZ10" i="91"/>
  <c r="BZ9" i="90"/>
  <c r="BV9" i="90"/>
  <c r="BX9" i="90"/>
  <c r="BY9" i="90"/>
  <c r="BW9" i="90"/>
  <c r="CA9" i="90"/>
  <c r="BY8" i="94"/>
  <c r="BX8" i="94"/>
  <c r="BW8" i="94"/>
  <c r="CA8" i="94"/>
  <c r="BZ8" i="94"/>
  <c r="BV8" i="94"/>
  <c r="BY8" i="86"/>
  <c r="BX8" i="86"/>
  <c r="BV8" i="86"/>
  <c r="CA8" i="86"/>
  <c r="BV7" i="10"/>
  <c r="CA9" i="87"/>
  <c r="BZ9" i="87"/>
  <c r="BY9" i="87"/>
  <c r="BV9" i="87"/>
  <c r="BW9" i="87"/>
  <c r="BX9" i="87"/>
  <c r="BW8" i="95"/>
  <c r="CA8" i="95"/>
  <c r="BX8" i="95"/>
  <c r="BY9" i="96"/>
  <c r="BW9" i="96"/>
  <c r="CA9" i="96"/>
  <c r="BX9" i="96"/>
  <c r="BX9" i="8"/>
  <c r="BY9" i="8"/>
  <c r="BW9" i="8"/>
  <c r="BV9" i="8"/>
  <c r="CA9" i="8"/>
  <c r="BZ9" i="8"/>
  <c r="CA8" i="104"/>
  <c r="BZ8" i="104"/>
  <c r="BX8" i="104"/>
  <c r="BW10" i="85"/>
  <c r="BX10" i="85"/>
  <c r="BV10" i="85"/>
  <c r="CA8" i="6"/>
  <c r="BX8" i="6"/>
  <c r="BZ8" i="6"/>
  <c r="BV8" i="6"/>
  <c r="BW8" i="6"/>
  <c r="BY8" i="6"/>
  <c r="BV11" i="9"/>
  <c r="BY11" i="9"/>
  <c r="BX11" i="9"/>
  <c r="CA11" i="86"/>
  <c r="BV11" i="86"/>
  <c r="BX11" i="86"/>
  <c r="BW6" i="85"/>
  <c r="BZ6" i="85"/>
  <c r="BY6" i="85"/>
  <c r="CA6" i="85"/>
  <c r="BV6" i="85"/>
  <c r="BV9" i="9"/>
  <c r="BW9" i="9"/>
  <c r="BZ9" i="9"/>
  <c r="BW6" i="105"/>
  <c r="BY6" i="105"/>
  <c r="BZ6" i="105"/>
  <c r="BX6" i="105"/>
  <c r="CA6" i="105"/>
  <c r="BV6" i="105"/>
  <c r="BV10" i="6"/>
  <c r="BZ10" i="6"/>
  <c r="BW10" i="6"/>
  <c r="BY10" i="6"/>
  <c r="BX10" i="6"/>
  <c r="CA10" i="6"/>
  <c r="BZ10" i="90"/>
  <c r="BW10" i="90"/>
  <c r="BV10" i="90"/>
  <c r="BY10" i="90"/>
  <c r="CA10" i="90"/>
  <c r="BX10" i="90"/>
  <c r="BZ9" i="89"/>
  <c r="BX11" i="90"/>
  <c r="BX7" i="90"/>
  <c r="CB7" i="90" s="1"/>
  <c r="BW8" i="88"/>
  <c r="BY11" i="90"/>
  <c r="AS9" i="101"/>
  <c r="AS10" i="99"/>
  <c r="AS6" i="99"/>
  <c r="AS10" i="108"/>
  <c r="BZ8" i="108" s="1"/>
  <c r="AS6" i="4"/>
  <c r="CB10" i="88"/>
  <c r="AS11" i="92"/>
  <c r="AS10" i="102"/>
  <c r="BZ6" i="102" s="1"/>
  <c r="AS10" i="10"/>
  <c r="BX11" i="8"/>
  <c r="CB11" i="8" s="1"/>
  <c r="AS6" i="108"/>
  <c r="BV7" i="103"/>
  <c r="BY8" i="88"/>
  <c r="BZ11" i="90"/>
  <c r="BX9" i="105"/>
  <c r="H417" i="61"/>
  <c r="G417" i="61"/>
  <c r="I417" i="61"/>
  <c r="I373" i="61"/>
  <c r="H373" i="61"/>
  <c r="G373" i="61"/>
  <c r="H101" i="61"/>
  <c r="I101" i="61"/>
  <c r="G101" i="61"/>
  <c r="H121" i="61"/>
  <c r="G121" i="61"/>
  <c r="I121" i="61"/>
  <c r="I465" i="61"/>
  <c r="G465" i="61"/>
  <c r="H465" i="61"/>
  <c r="G477" i="61"/>
  <c r="H477" i="61"/>
  <c r="I477" i="61"/>
  <c r="H213" i="61"/>
  <c r="G213" i="61"/>
  <c r="I213" i="61"/>
  <c r="G249" i="61"/>
  <c r="I249" i="61"/>
  <c r="H249" i="61"/>
  <c r="G285" i="61"/>
  <c r="H285" i="61"/>
  <c r="I285" i="61"/>
  <c r="G85" i="61"/>
  <c r="H85" i="61"/>
  <c r="I85" i="61"/>
  <c r="I157" i="61"/>
  <c r="H157" i="61"/>
  <c r="G157" i="61"/>
  <c r="H497" i="61"/>
  <c r="I497" i="61"/>
  <c r="G497" i="61"/>
  <c r="I313" i="61"/>
  <c r="G313" i="61"/>
  <c r="H313" i="61"/>
  <c r="I301" i="61"/>
  <c r="H301" i="61"/>
  <c r="G301" i="61"/>
  <c r="G509" i="61"/>
  <c r="I509" i="61"/>
  <c r="H509" i="61"/>
  <c r="I321" i="61"/>
  <c r="H321" i="61"/>
  <c r="G321" i="61"/>
  <c r="G273" i="61"/>
  <c r="H273" i="61"/>
  <c r="I273" i="61"/>
  <c r="I173" i="61"/>
  <c r="H173" i="61"/>
  <c r="G173" i="61"/>
  <c r="G437" i="61"/>
  <c r="I437" i="61"/>
  <c r="H437" i="61"/>
  <c r="H389" i="61"/>
  <c r="I389" i="61"/>
  <c r="G389" i="61"/>
  <c r="I253" i="61"/>
  <c r="H253" i="61"/>
  <c r="G253" i="61"/>
  <c r="I433" i="61"/>
  <c r="G433" i="61"/>
  <c r="H433" i="61"/>
  <c r="G233" i="61"/>
  <c r="I233" i="61"/>
  <c r="H233" i="61"/>
  <c r="G485" i="61"/>
  <c r="H485" i="61"/>
  <c r="I485" i="61"/>
  <c r="I181" i="61"/>
  <c r="H181" i="61"/>
  <c r="G181" i="61"/>
  <c r="G385" i="61"/>
  <c r="I385" i="61"/>
  <c r="H385" i="61"/>
  <c r="H337" i="61"/>
  <c r="I337" i="61"/>
  <c r="G337" i="61"/>
  <c r="S6" i="47"/>
  <c r="G2" i="49"/>
  <c r="G169" i="61"/>
  <c r="H169" i="61"/>
  <c r="I169" i="61"/>
  <c r="G393" i="61"/>
  <c r="H393" i="61"/>
  <c r="I393" i="61"/>
  <c r="I229" i="61"/>
  <c r="G229" i="61"/>
  <c r="H229" i="61"/>
  <c r="G281" i="61"/>
  <c r="I281" i="61"/>
  <c r="H281" i="61"/>
  <c r="I205" i="61"/>
  <c r="H205" i="61"/>
  <c r="G205" i="61"/>
  <c r="I513" i="61"/>
  <c r="H513" i="61"/>
  <c r="G513" i="61"/>
  <c r="H341" i="61"/>
  <c r="I341" i="61"/>
  <c r="G341" i="61"/>
  <c r="I401" i="61"/>
  <c r="G401" i="61"/>
  <c r="H401" i="61"/>
  <c r="I117" i="61"/>
  <c r="H117" i="61"/>
  <c r="G117" i="61"/>
  <c r="G505" i="61"/>
  <c r="H505" i="61"/>
  <c r="I505" i="61"/>
  <c r="G221" i="61"/>
  <c r="I221" i="61"/>
  <c r="H221" i="61"/>
  <c r="I141" i="61"/>
  <c r="G141" i="61"/>
  <c r="H141" i="61"/>
  <c r="H93" i="61"/>
  <c r="G93" i="61"/>
  <c r="I93" i="61"/>
  <c r="I105" i="61"/>
  <c r="G105" i="61"/>
  <c r="H105" i="61"/>
  <c r="H109" i="61"/>
  <c r="I109" i="61"/>
  <c r="G109" i="61"/>
  <c r="G481" i="61"/>
  <c r="I481" i="61"/>
  <c r="H481" i="61"/>
  <c r="G129" i="61"/>
  <c r="H129" i="61"/>
  <c r="I129" i="61"/>
  <c r="I61" i="61"/>
  <c r="H61" i="61"/>
  <c r="G61" i="61"/>
  <c r="G473" i="61"/>
  <c r="H473" i="61"/>
  <c r="I473" i="61"/>
  <c r="G225" i="61"/>
  <c r="H225" i="61"/>
  <c r="I225" i="61"/>
  <c r="H77" i="61"/>
  <c r="I77" i="61"/>
  <c r="G77" i="61"/>
  <c r="G309" i="61"/>
  <c r="I309" i="61"/>
  <c r="H309" i="61"/>
  <c r="I125" i="61"/>
  <c r="H125" i="61"/>
  <c r="G125" i="61"/>
  <c r="G217" i="61"/>
  <c r="I217" i="61"/>
  <c r="H217" i="61"/>
  <c r="I397" i="61"/>
  <c r="H397" i="61"/>
  <c r="G397" i="61"/>
  <c r="H317" i="61"/>
  <c r="G317" i="61"/>
  <c r="I317" i="61"/>
  <c r="G277" i="61"/>
  <c r="H277" i="61"/>
  <c r="I277" i="61"/>
  <c r="H489" i="61"/>
  <c r="I489" i="61"/>
  <c r="G489" i="61"/>
  <c r="H333" i="61"/>
  <c r="I333" i="61"/>
  <c r="G333" i="61"/>
  <c r="G165" i="61"/>
  <c r="H165" i="61"/>
  <c r="I165" i="61"/>
  <c r="I269" i="61"/>
  <c r="G269" i="61"/>
  <c r="H269" i="61"/>
  <c r="I89" i="61"/>
  <c r="G89" i="61"/>
  <c r="H89" i="61"/>
  <c r="I257" i="61"/>
  <c r="G257" i="61"/>
  <c r="H257" i="61"/>
  <c r="I345" i="61"/>
  <c r="G345" i="61"/>
  <c r="H345" i="61"/>
  <c r="I241" i="61"/>
  <c r="H241" i="61"/>
  <c r="G241" i="61"/>
  <c r="H293" i="61"/>
  <c r="G293" i="61"/>
  <c r="I293" i="61"/>
  <c r="G209" i="61"/>
  <c r="H209" i="61"/>
  <c r="I209" i="61"/>
  <c r="I113" i="61"/>
  <c r="H113" i="61"/>
  <c r="G113" i="61"/>
  <c r="I365" i="61"/>
  <c r="H365" i="61"/>
  <c r="G365" i="61"/>
  <c r="H493" i="61"/>
  <c r="G493" i="61"/>
  <c r="I493" i="61"/>
  <c r="I289" i="61"/>
  <c r="H289" i="61"/>
  <c r="G289" i="61"/>
  <c r="H425" i="61"/>
  <c r="G425" i="61"/>
  <c r="I425" i="61"/>
  <c r="H237" i="61"/>
  <c r="G237" i="61"/>
  <c r="I237" i="61"/>
  <c r="H441" i="61"/>
  <c r="I441" i="61"/>
  <c r="G441" i="61"/>
  <c r="H469" i="61"/>
  <c r="I469" i="61"/>
  <c r="G469" i="61"/>
  <c r="G245" i="61"/>
  <c r="H245" i="61"/>
  <c r="I245" i="61"/>
  <c r="H421" i="61"/>
  <c r="G421" i="61"/>
  <c r="I421" i="61"/>
  <c r="G349" i="61"/>
  <c r="H349" i="61"/>
  <c r="I349" i="61"/>
  <c r="H261" i="61"/>
  <c r="I261" i="61"/>
  <c r="G261" i="61"/>
  <c r="I81" i="61"/>
  <c r="H81" i="61"/>
  <c r="G81" i="61"/>
  <c r="G461" i="61"/>
  <c r="I461" i="61"/>
  <c r="H461" i="61"/>
  <c r="F2" i="49"/>
  <c r="H3" i="112"/>
  <c r="S4" i="47"/>
  <c r="I153" i="61"/>
  <c r="G153" i="61"/>
  <c r="H153" i="61"/>
  <c r="G193" i="61"/>
  <c r="H193" i="61"/>
  <c r="I193" i="61"/>
  <c r="I453" i="61"/>
  <c r="H453" i="61"/>
  <c r="G453" i="61"/>
  <c r="H449" i="61"/>
  <c r="I449" i="61"/>
  <c r="G449" i="61"/>
  <c r="G189" i="61"/>
  <c r="H189" i="61"/>
  <c r="I189" i="61"/>
  <c r="I265" i="61"/>
  <c r="G265" i="61"/>
  <c r="H265" i="61"/>
  <c r="H409" i="61"/>
  <c r="G409" i="61"/>
  <c r="I409" i="61"/>
  <c r="H137" i="61"/>
  <c r="I137" i="61"/>
  <c r="G137" i="61"/>
  <c r="I325" i="61"/>
  <c r="G325" i="61"/>
  <c r="H325" i="61"/>
  <c r="H197" i="61"/>
  <c r="I197" i="61"/>
  <c r="G197" i="61"/>
  <c r="I69" i="61"/>
  <c r="G69" i="61"/>
  <c r="H69" i="61"/>
  <c r="H177" i="61"/>
  <c r="I177" i="61"/>
  <c r="G177" i="61"/>
  <c r="G353" i="61"/>
  <c r="H353" i="61"/>
  <c r="I353" i="61"/>
  <c r="H361" i="61"/>
  <c r="I361" i="61"/>
  <c r="G361" i="61"/>
  <c r="I145" i="61"/>
  <c r="G145" i="61"/>
  <c r="H145" i="61"/>
  <c r="H357" i="61"/>
  <c r="I357" i="61"/>
  <c r="G357" i="61"/>
  <c r="H381" i="61"/>
  <c r="I381" i="61"/>
  <c r="G381" i="61"/>
  <c r="G405" i="61"/>
  <c r="I405" i="61"/>
  <c r="H405" i="61"/>
  <c r="G201" i="61"/>
  <c r="H201" i="61"/>
  <c r="I201" i="61"/>
  <c r="H501" i="61"/>
  <c r="I501" i="61"/>
  <c r="G501" i="61"/>
  <c r="H185" i="61"/>
  <c r="I185" i="61"/>
  <c r="G185" i="61"/>
  <c r="H413" i="61"/>
  <c r="G413" i="61"/>
  <c r="I413" i="61"/>
  <c r="I369" i="61"/>
  <c r="G369" i="61"/>
  <c r="H369" i="61"/>
  <c r="I377" i="61"/>
  <c r="H377" i="61"/>
  <c r="G377" i="61"/>
  <c r="G457" i="61"/>
  <c r="H457" i="61"/>
  <c r="I457" i="61"/>
  <c r="I133" i="61"/>
  <c r="G133" i="61"/>
  <c r="H133" i="61"/>
  <c r="G329" i="61"/>
  <c r="I329" i="61"/>
  <c r="H329" i="61"/>
  <c r="H65" i="61"/>
  <c r="I65" i="61"/>
  <c r="G65" i="61"/>
  <c r="I297" i="61"/>
  <c r="H297" i="61"/>
  <c r="G297" i="61"/>
  <c r="H73" i="61"/>
  <c r="G73" i="61"/>
  <c r="I73" i="61"/>
  <c r="H149" i="61"/>
  <c r="I149" i="61"/>
  <c r="G149" i="61"/>
  <c r="H97" i="61"/>
  <c r="I97" i="61"/>
  <c r="G97" i="61"/>
  <c r="I445" i="61"/>
  <c r="H445" i="61"/>
  <c r="G445" i="61"/>
  <c r="H429" i="61"/>
  <c r="I429" i="61"/>
  <c r="G429" i="61"/>
  <c r="I305" i="61"/>
  <c r="G305" i="61"/>
  <c r="H305" i="61"/>
  <c r="H161" i="61"/>
  <c r="I161" i="61"/>
  <c r="G161" i="61"/>
  <c r="CB11" i="90" l="1"/>
  <c r="CB10" i="94"/>
  <c r="CB9" i="105"/>
  <c r="BV11" i="117"/>
  <c r="BX9" i="89"/>
  <c r="CA9" i="89"/>
  <c r="BY9" i="89"/>
  <c r="AS11" i="97"/>
  <c r="BY8" i="89"/>
  <c r="BW11" i="85"/>
  <c r="CB11" i="85" s="1"/>
  <c r="CA11" i="85"/>
  <c r="CA10" i="92"/>
  <c r="BX9" i="9"/>
  <c r="CA9" i="9"/>
  <c r="BY9" i="9"/>
  <c r="BX6" i="85"/>
  <c r="BY11" i="86"/>
  <c r="BZ11" i="86"/>
  <c r="BW11" i="9"/>
  <c r="BZ11" i="9"/>
  <c r="CA11" i="9"/>
  <c r="CA10" i="85"/>
  <c r="BY10" i="85"/>
  <c r="BZ10" i="85"/>
  <c r="BY8" i="104"/>
  <c r="BW8" i="104"/>
  <c r="BZ9" i="96"/>
  <c r="CB9" i="96" s="1"/>
  <c r="BX7" i="10"/>
  <c r="BZ8" i="86"/>
  <c r="BZ6" i="89"/>
  <c r="CB11" i="6"/>
  <c r="BX7" i="85"/>
  <c r="CB6" i="88"/>
  <c r="BV11" i="98"/>
  <c r="CA11" i="98"/>
  <c r="BY11" i="98"/>
  <c r="BZ10" i="87"/>
  <c r="BV10" i="87"/>
  <c r="CA10" i="87"/>
  <c r="BZ11" i="87"/>
  <c r="CA9" i="108"/>
  <c r="BY7" i="94"/>
  <c r="BV7" i="94"/>
  <c r="BZ7" i="94"/>
  <c r="BW6" i="93"/>
  <c r="CA6" i="93"/>
  <c r="CA7" i="98"/>
  <c r="BZ10" i="5"/>
  <c r="CA10" i="5"/>
  <c r="BX7" i="91"/>
  <c r="BW7" i="91"/>
  <c r="BW10" i="117"/>
  <c r="CA10" i="117"/>
  <c r="CA9" i="85"/>
  <c r="BW11" i="4"/>
  <c r="BX11" i="4"/>
  <c r="CA8" i="85"/>
  <c r="BX8" i="85"/>
  <c r="BW8" i="85"/>
  <c r="BV9" i="89"/>
  <c r="BZ6" i="93"/>
  <c r="BW9" i="89"/>
  <c r="BV8" i="87"/>
  <c r="BY6" i="9"/>
  <c r="CA6" i="9"/>
  <c r="BX6" i="9"/>
  <c r="CA8" i="117"/>
  <c r="BX10" i="9"/>
  <c r="BY6" i="86"/>
  <c r="CA10" i="89"/>
  <c r="BY10" i="89"/>
  <c r="BX10" i="89"/>
  <c r="BZ10" i="92"/>
  <c r="BW10" i="92"/>
  <c r="BW8" i="89"/>
  <c r="CB8" i="89" s="1"/>
  <c r="BY11" i="85"/>
  <c r="BX11" i="10"/>
  <c r="BY11" i="10"/>
  <c r="BY11" i="117"/>
  <c r="CA9" i="98"/>
  <c r="BZ8" i="9"/>
  <c r="BV8" i="9"/>
  <c r="BW11" i="89"/>
  <c r="CA6" i="87"/>
  <c r="BY6" i="87"/>
  <c r="BY7" i="117"/>
  <c r="BZ8" i="92"/>
  <c r="BZ9" i="86"/>
  <c r="CA9" i="86"/>
  <c r="BW7" i="89"/>
  <c r="BX7" i="89"/>
  <c r="CA10" i="96"/>
  <c r="BY11" i="108"/>
  <c r="BZ9" i="92"/>
  <c r="BY11" i="5"/>
  <c r="BW11" i="5"/>
  <c r="CA7" i="5"/>
  <c r="BW6" i="10"/>
  <c r="BV6" i="117"/>
  <c r="BW11" i="117"/>
  <c r="CA10" i="86"/>
  <c r="BX10" i="86"/>
  <c r="BZ7" i="104"/>
  <c r="AS6" i="97"/>
  <c r="AS7" i="97"/>
  <c r="BW7" i="85"/>
  <c r="CA7" i="85"/>
  <c r="AS9" i="97"/>
  <c r="BZ8" i="97"/>
  <c r="BY7" i="85"/>
  <c r="BV7" i="85"/>
  <c r="CB10" i="86"/>
  <c r="AT10" i="86" s="1"/>
  <c r="CB8" i="88"/>
  <c r="AT8" i="88" s="1"/>
  <c r="BW7" i="10"/>
  <c r="BZ11" i="4"/>
  <c r="CB8" i="87"/>
  <c r="CB10" i="8"/>
  <c r="CB8" i="98"/>
  <c r="CB6" i="90"/>
  <c r="BW11" i="10"/>
  <c r="CB10" i="107"/>
  <c r="C10" i="107" s="1"/>
  <c r="BV7" i="86"/>
  <c r="BW10" i="104"/>
  <c r="CA6" i="5"/>
  <c r="BX6" i="117"/>
  <c r="BW6" i="95"/>
  <c r="BX7" i="104"/>
  <c r="BW10" i="4"/>
  <c r="CB9" i="1"/>
  <c r="CB8" i="6"/>
  <c r="CB10" i="7"/>
  <c r="CB6" i="87"/>
  <c r="BZ6" i="5"/>
  <c r="BY7" i="10"/>
  <c r="BW8" i="86"/>
  <c r="CB8" i="86" s="1"/>
  <c r="CA10" i="91"/>
  <c r="BV6" i="106"/>
  <c r="BY11" i="95"/>
  <c r="BW6" i="102"/>
  <c r="BY9" i="4"/>
  <c r="BV6" i="5"/>
  <c r="BV11" i="5"/>
  <c r="CA6" i="117"/>
  <c r="BX6" i="95"/>
  <c r="BW11" i="86"/>
  <c r="CA6" i="106"/>
  <c r="CB7" i="88"/>
  <c r="CB9" i="107"/>
  <c r="BX9" i="4"/>
  <c r="CA9" i="91"/>
  <c r="BW6" i="5"/>
  <c r="CA11" i="91"/>
  <c r="BZ6" i="117"/>
  <c r="BW10" i="86"/>
  <c r="BZ7" i="86"/>
  <c r="CA6" i="95"/>
  <c r="CA10" i="4"/>
  <c r="BZ6" i="95"/>
  <c r="CB7" i="94"/>
  <c r="AT7" i="94" s="1"/>
  <c r="CB9" i="7"/>
  <c r="BV11" i="95"/>
  <c r="CA9" i="4"/>
  <c r="BY8" i="93"/>
  <c r="CA7" i="86"/>
  <c r="BY8" i="4"/>
  <c r="BW11" i="91"/>
  <c r="BW6" i="117"/>
  <c r="BV7" i="92"/>
  <c r="BY11" i="4"/>
  <c r="BZ7" i="95"/>
  <c r="BV7" i="117"/>
  <c r="BW9" i="86"/>
  <c r="CB7" i="89"/>
  <c r="BZ9" i="4"/>
  <c r="BX6" i="100"/>
  <c r="BZ9" i="91"/>
  <c r="BW7" i="86"/>
  <c r="BZ8" i="4"/>
  <c r="BY11" i="91"/>
  <c r="BX6" i="10"/>
  <c r="BY11" i="93"/>
  <c r="BY10" i="4"/>
  <c r="BV9" i="4"/>
  <c r="CB10" i="105"/>
  <c r="BW6" i="86"/>
  <c r="BY7" i="100"/>
  <c r="BZ11" i="91"/>
  <c r="F44" i="49"/>
  <c r="A44" i="49" s="1"/>
  <c r="F66" i="49"/>
  <c r="A66" i="49" s="1"/>
  <c r="F46" i="49"/>
  <c r="A46" i="49" s="1"/>
  <c r="F21" i="49"/>
  <c r="A21" i="49" s="1"/>
  <c r="BH21" i="49" s="1"/>
  <c r="F35" i="49"/>
  <c r="A35" i="49" s="1"/>
  <c r="B7" i="108"/>
  <c r="AV7" i="108" s="1"/>
  <c r="B9" i="103"/>
  <c r="AV9" i="103" s="1"/>
  <c r="B6" i="105"/>
  <c r="AV6" i="105" s="1"/>
  <c r="B11" i="107"/>
  <c r="AV11" i="107" s="1"/>
  <c r="B8" i="97"/>
  <c r="AV8" i="97" s="1"/>
  <c r="B10" i="98"/>
  <c r="AV10" i="98" s="1"/>
  <c r="B8" i="117"/>
  <c r="AV8" i="117" s="1"/>
  <c r="B10" i="96"/>
  <c r="AV10" i="96" s="1"/>
  <c r="B8" i="93"/>
  <c r="AV8" i="93" s="1"/>
  <c r="B10" i="87"/>
  <c r="AV10" i="87" s="1"/>
  <c r="B6" i="91"/>
  <c r="AV6" i="91" s="1"/>
  <c r="B7" i="4"/>
  <c r="AV7" i="4" s="1"/>
  <c r="B9" i="92"/>
  <c r="AV9" i="92" s="1"/>
  <c r="B7" i="97"/>
  <c r="AV7" i="97" s="1"/>
  <c r="B6" i="117"/>
  <c r="AV6" i="117" s="1"/>
  <c r="B8" i="89"/>
  <c r="AV8" i="89" s="1"/>
  <c r="B8" i="102"/>
  <c r="AV8" i="102" s="1"/>
  <c r="B10" i="103"/>
  <c r="AV10" i="103" s="1"/>
  <c r="B10" i="102"/>
  <c r="AV10" i="102" s="1"/>
  <c r="B11" i="88"/>
  <c r="AV11" i="88" s="1"/>
  <c r="B10" i="101"/>
  <c r="AV10" i="101" s="1"/>
  <c r="B7" i="94"/>
  <c r="AV7" i="94" s="1"/>
  <c r="B6" i="5"/>
  <c r="AV6" i="5" s="1"/>
  <c r="B7" i="107"/>
  <c r="AV7" i="107" s="1"/>
  <c r="C3" i="48"/>
  <c r="B11" i="87"/>
  <c r="AV11" i="87" s="1"/>
  <c r="B9" i="87"/>
  <c r="AV9" i="87" s="1"/>
  <c r="B10" i="97"/>
  <c r="AV10" i="97" s="1"/>
  <c r="B7" i="7"/>
  <c r="AV7" i="7" s="1"/>
  <c r="B7" i="1"/>
  <c r="AV7" i="1" s="1"/>
  <c r="B10" i="86"/>
  <c r="AV10" i="86" s="1"/>
  <c r="B8" i="98"/>
  <c r="AV8" i="98" s="1"/>
  <c r="B9" i="89"/>
  <c r="AV9" i="89" s="1"/>
  <c r="B11" i="104"/>
  <c r="AV11" i="104" s="1"/>
  <c r="B9" i="99"/>
  <c r="AV9" i="99" s="1"/>
  <c r="B7" i="103"/>
  <c r="AV7" i="103" s="1"/>
  <c r="B9" i="1"/>
  <c r="AV9" i="1" s="1"/>
  <c r="B9" i="91"/>
  <c r="AV9" i="91" s="1"/>
  <c r="B10" i="7"/>
  <c r="AV10" i="7" s="1"/>
  <c r="B9" i="97"/>
  <c r="AV9" i="97" s="1"/>
  <c r="B6" i="8"/>
  <c r="AV6" i="8" s="1"/>
  <c r="B11" i="97"/>
  <c r="AV11" i="97" s="1"/>
  <c r="B10" i="89"/>
  <c r="AV10" i="89" s="1"/>
  <c r="B7" i="99"/>
  <c r="AV7" i="99" s="1"/>
  <c r="B9" i="6"/>
  <c r="AV9" i="6" s="1"/>
  <c r="B10" i="99"/>
  <c r="AV10" i="99" s="1"/>
  <c r="B6" i="96"/>
  <c r="AV6" i="96" s="1"/>
  <c r="B10" i="100"/>
  <c r="AV10" i="100" s="1"/>
  <c r="B8" i="88"/>
  <c r="AV8" i="88" s="1"/>
  <c r="B11" i="7"/>
  <c r="AV11" i="7" s="1"/>
  <c r="B7" i="101"/>
  <c r="AV7" i="101" s="1"/>
  <c r="B6" i="86"/>
  <c r="AV6" i="86" s="1"/>
  <c r="B6" i="100"/>
  <c r="AV6" i="100" s="1"/>
  <c r="B10" i="108"/>
  <c r="AV10" i="108" s="1"/>
  <c r="B7" i="89"/>
  <c r="AV7" i="89" s="1"/>
  <c r="B9" i="106"/>
  <c r="AV9" i="106" s="1"/>
  <c r="B10" i="93"/>
  <c r="AV10" i="93" s="1"/>
  <c r="B8" i="108"/>
  <c r="AV8" i="108" s="1"/>
  <c r="B10" i="1"/>
  <c r="AV10" i="1" s="1"/>
  <c r="B11" i="92"/>
  <c r="AV11" i="92" s="1"/>
  <c r="B11" i="9"/>
  <c r="AV11" i="9" s="1"/>
  <c r="B6" i="92"/>
  <c r="AV6" i="92" s="1"/>
  <c r="B7" i="91"/>
  <c r="AV7" i="91" s="1"/>
  <c r="B11" i="4"/>
  <c r="AV11" i="4" s="1"/>
  <c r="B7" i="10"/>
  <c r="AV7" i="10" s="1"/>
  <c r="B11" i="93"/>
  <c r="AV11" i="93" s="1"/>
  <c r="B10" i="91"/>
  <c r="AV10" i="91" s="1"/>
  <c r="B7" i="117"/>
  <c r="AV7" i="117" s="1"/>
  <c r="B9" i="4"/>
  <c r="AV9" i="4" s="1"/>
  <c r="B11" i="91"/>
  <c r="AV11" i="91" s="1"/>
  <c r="B6" i="108"/>
  <c r="AV6" i="108" s="1"/>
  <c r="B8" i="86"/>
  <c r="AV8" i="86" s="1"/>
  <c r="B8" i="94"/>
  <c r="AV8" i="94" s="1"/>
  <c r="B10" i="94"/>
  <c r="AV10" i="94" s="1"/>
  <c r="B11" i="95"/>
  <c r="AV11" i="95" s="1"/>
  <c r="B7" i="8"/>
  <c r="AV7" i="8" s="1"/>
  <c r="B6" i="4"/>
  <c r="AV6" i="4" s="1"/>
  <c r="B7" i="9"/>
  <c r="AV7" i="9" s="1"/>
  <c r="B8" i="107"/>
  <c r="AV8" i="107" s="1"/>
  <c r="B6" i="89"/>
  <c r="AV6" i="89" s="1"/>
  <c r="B7" i="105"/>
  <c r="AV7" i="105" s="1"/>
  <c r="B6" i="102"/>
  <c r="AV6" i="102" s="1"/>
  <c r="B7" i="93"/>
  <c r="AV7" i="93" s="1"/>
  <c r="B9" i="96"/>
  <c r="AV9" i="96" s="1"/>
  <c r="B6" i="6"/>
  <c r="AV6" i="6" s="1"/>
  <c r="B9" i="86"/>
  <c r="AV9" i="86" s="1"/>
  <c r="B8" i="105"/>
  <c r="AV8" i="105" s="1"/>
  <c r="B8" i="1"/>
  <c r="AV8" i="1" s="1"/>
  <c r="B11" i="117"/>
  <c r="AV11" i="117" s="1"/>
  <c r="B11" i="8"/>
  <c r="AV11" i="8" s="1"/>
  <c r="B10" i="104"/>
  <c r="AV10" i="104" s="1"/>
  <c r="B11" i="108"/>
  <c r="AV11" i="108" s="1"/>
  <c r="B11" i="98"/>
  <c r="AV11" i="98" s="1"/>
  <c r="B8" i="101"/>
  <c r="AV8" i="101" s="1"/>
  <c r="B9" i="95"/>
  <c r="AV9" i="95" s="1"/>
  <c r="B11" i="105"/>
  <c r="AV11" i="105" s="1"/>
  <c r="B9" i="107"/>
  <c r="AV9" i="107" s="1"/>
  <c r="B8" i="87"/>
  <c r="AV8" i="87" s="1"/>
  <c r="B9" i="101"/>
  <c r="AV9" i="101" s="1"/>
  <c r="B8" i="99"/>
  <c r="AV8" i="99" s="1"/>
  <c r="B6" i="94"/>
  <c r="AV6" i="94" s="1"/>
  <c r="B11" i="100"/>
  <c r="AV11" i="100" s="1"/>
  <c r="B8" i="91"/>
  <c r="AV8" i="91" s="1"/>
  <c r="B10" i="4"/>
  <c r="AV10" i="4" s="1"/>
  <c r="B6" i="1"/>
  <c r="AV6" i="1" s="1"/>
  <c r="B10" i="6"/>
  <c r="AV10" i="6" s="1"/>
  <c r="B8" i="7"/>
  <c r="AV8" i="7" s="1"/>
  <c r="B8" i="104"/>
  <c r="AV8" i="104" s="1"/>
  <c r="B11" i="99"/>
  <c r="AV11" i="99" s="1"/>
  <c r="B7" i="106"/>
  <c r="AV7" i="106" s="1"/>
  <c r="B11" i="90"/>
  <c r="AV11" i="90" s="1"/>
  <c r="B6" i="90"/>
  <c r="AV6" i="90" s="1"/>
  <c r="B10" i="92"/>
  <c r="AV10" i="92" s="1"/>
  <c r="B7" i="102"/>
  <c r="AV7" i="102" s="1"/>
  <c r="B9" i="93"/>
  <c r="AV9" i="93" s="1"/>
  <c r="B10" i="90"/>
  <c r="AV10" i="90" s="1"/>
  <c r="B10" i="9"/>
  <c r="AV10" i="9" s="1"/>
  <c r="B7" i="100"/>
  <c r="AV7" i="100" s="1"/>
  <c r="B6" i="10"/>
  <c r="AV6" i="10" s="1"/>
  <c r="B11" i="89"/>
  <c r="AV11" i="89" s="1"/>
  <c r="B7" i="6"/>
  <c r="AV7" i="6" s="1"/>
  <c r="B11" i="5"/>
  <c r="AV11" i="5" s="1"/>
  <c r="B8" i="90"/>
  <c r="AV8" i="90" s="1"/>
  <c r="B10" i="106"/>
  <c r="AV10" i="106" s="1"/>
  <c r="B11" i="103"/>
  <c r="AV11" i="103" s="1"/>
  <c r="B10" i="105"/>
  <c r="AV10" i="105" s="1"/>
  <c r="B8" i="85"/>
  <c r="AV8" i="85" s="1"/>
  <c r="B7" i="98"/>
  <c r="AV7" i="98" s="1"/>
  <c r="B9" i="98"/>
  <c r="AV9" i="98" s="1"/>
  <c r="B9" i="8"/>
  <c r="AV9" i="8" s="1"/>
  <c r="B8" i="4"/>
  <c r="AV8" i="4" s="1"/>
  <c r="B6" i="103"/>
  <c r="AV6" i="103" s="1"/>
  <c r="B6" i="87"/>
  <c r="AV6" i="87" s="1"/>
  <c r="B6" i="107"/>
  <c r="AV6" i="107" s="1"/>
  <c r="B6" i="95"/>
  <c r="AV6" i="95" s="1"/>
  <c r="B11" i="96"/>
  <c r="AV11" i="96" s="1"/>
  <c r="B9" i="85"/>
  <c r="AV9" i="85" s="1"/>
  <c r="B10" i="117"/>
  <c r="AV10" i="117" s="1"/>
  <c r="B9" i="108"/>
  <c r="AV9" i="108" s="1"/>
  <c r="B11" i="106"/>
  <c r="AV11" i="106" s="1"/>
  <c r="B6" i="99"/>
  <c r="AV6" i="99" s="1"/>
  <c r="B8" i="92"/>
  <c r="AV8" i="92" s="1"/>
  <c r="B10" i="10"/>
  <c r="AV10" i="10" s="1"/>
  <c r="B8" i="95"/>
  <c r="AV8" i="95" s="1"/>
  <c r="B6" i="9"/>
  <c r="AV6" i="9" s="1"/>
  <c r="B9" i="9"/>
  <c r="AV9" i="9" s="1"/>
  <c r="B10" i="88"/>
  <c r="AV10" i="88" s="1"/>
  <c r="B7" i="86"/>
  <c r="AV7" i="86" s="1"/>
  <c r="B10" i="85"/>
  <c r="AV10" i="85" s="1"/>
  <c r="B8" i="96"/>
  <c r="AV8" i="96" s="1"/>
  <c r="B9" i="5"/>
  <c r="AV9" i="5" s="1"/>
  <c r="B11" i="101"/>
  <c r="AV11" i="101" s="1"/>
  <c r="B10" i="5"/>
  <c r="AV10" i="5" s="1"/>
  <c r="B9" i="90"/>
  <c r="AV9" i="90" s="1"/>
  <c r="B8" i="6"/>
  <c r="AV8" i="6" s="1"/>
  <c r="B7" i="88"/>
  <c r="AV7" i="88" s="1"/>
  <c r="B11" i="94"/>
  <c r="AV11" i="94" s="1"/>
  <c r="B6" i="98"/>
  <c r="AV6" i="98" s="1"/>
  <c r="B7" i="90"/>
  <c r="AV7" i="90" s="1"/>
  <c r="B9" i="7"/>
  <c r="AV9" i="7" s="1"/>
  <c r="B9" i="100"/>
  <c r="AV9" i="100" s="1"/>
  <c r="B9" i="117"/>
  <c r="AV9" i="117" s="1"/>
  <c r="B6" i="106"/>
  <c r="AV6" i="106" s="1"/>
  <c r="B8" i="8"/>
  <c r="AV8" i="8" s="1"/>
  <c r="B9" i="10"/>
  <c r="AV9" i="10" s="1"/>
  <c r="B8" i="106"/>
  <c r="AV8" i="106" s="1"/>
  <c r="B9" i="105"/>
  <c r="AV9" i="105" s="1"/>
  <c r="B7" i="104"/>
  <c r="AV7" i="104" s="1"/>
  <c r="B11" i="102"/>
  <c r="AV11" i="102" s="1"/>
  <c r="B9" i="102"/>
  <c r="AV9" i="102" s="1"/>
  <c r="B7" i="5"/>
  <c r="AV7" i="5" s="1"/>
  <c r="B8" i="103"/>
  <c r="AV8" i="103" s="1"/>
  <c r="B7" i="87"/>
  <c r="AV7" i="87" s="1"/>
  <c r="B6" i="85"/>
  <c r="AV6" i="85" s="1"/>
  <c r="B7" i="96"/>
  <c r="AV7" i="96" s="1"/>
  <c r="B7" i="85"/>
  <c r="AV7" i="85" s="1"/>
  <c r="B6" i="7"/>
  <c r="AV6" i="7" s="1"/>
  <c r="B6" i="93"/>
  <c r="AV6" i="93" s="1"/>
  <c r="B9" i="104"/>
  <c r="AV9" i="104" s="1"/>
  <c r="B11" i="6"/>
  <c r="AV11" i="6" s="1"/>
  <c r="B8" i="100"/>
  <c r="AV8" i="100" s="1"/>
  <c r="B8" i="9"/>
  <c r="AV8" i="9" s="1"/>
  <c r="B6" i="97"/>
  <c r="AV6" i="97" s="1"/>
  <c r="B6" i="101"/>
  <c r="AV6" i="101" s="1"/>
  <c r="B9" i="94"/>
  <c r="AV9" i="94" s="1"/>
  <c r="B7" i="95"/>
  <c r="AV7" i="95" s="1"/>
  <c r="B11" i="1"/>
  <c r="AV11" i="1" s="1"/>
  <c r="B10" i="107"/>
  <c r="AV10" i="107" s="1"/>
  <c r="B10" i="95"/>
  <c r="AV10" i="95" s="1"/>
  <c r="B8" i="10"/>
  <c r="AV8" i="10" s="1"/>
  <c r="B10" i="8"/>
  <c r="AV10" i="8" s="1"/>
  <c r="B8" i="5"/>
  <c r="AV8" i="5" s="1"/>
  <c r="B11" i="86"/>
  <c r="AV11" i="86" s="1"/>
  <c r="B7" i="92"/>
  <c r="AV7" i="92" s="1"/>
  <c r="B11" i="10"/>
  <c r="AV11" i="10" s="1"/>
  <c r="B11" i="85"/>
  <c r="AV11" i="85" s="1"/>
  <c r="B6" i="88"/>
  <c r="AV6" i="88" s="1"/>
  <c r="B6" i="104"/>
  <c r="AV6" i="104" s="1"/>
  <c r="B9" i="88"/>
  <c r="AV9" i="88" s="1"/>
  <c r="F29" i="49"/>
  <c r="A29" i="49" s="1"/>
  <c r="BH29" i="49" s="1"/>
  <c r="F38" i="49"/>
  <c r="A38" i="49" s="1"/>
  <c r="F51" i="49"/>
  <c r="A51" i="49" s="1"/>
  <c r="F10" i="49"/>
  <c r="A10" i="49" s="1"/>
  <c r="BL10" i="49" s="1"/>
  <c r="F40" i="49"/>
  <c r="A40" i="49" s="1"/>
  <c r="F11" i="49"/>
  <c r="A11" i="49" s="1"/>
  <c r="BJ11" i="49" s="1"/>
  <c r="F65" i="49"/>
  <c r="A65" i="49" s="1"/>
  <c r="C11" i="107"/>
  <c r="AT11" i="107"/>
  <c r="C11" i="8"/>
  <c r="AT11" i="8"/>
  <c r="AT11" i="90"/>
  <c r="C11" i="90"/>
  <c r="C7" i="90"/>
  <c r="AT7" i="90"/>
  <c r="AT6" i="88"/>
  <c r="C6" i="88"/>
  <c r="C7" i="94"/>
  <c r="AT9" i="7"/>
  <c r="C9" i="7"/>
  <c r="C7" i="88"/>
  <c r="AT7" i="88"/>
  <c r="BV8" i="106"/>
  <c r="BY8" i="106"/>
  <c r="BW8" i="106"/>
  <c r="BZ8" i="106"/>
  <c r="BX8" i="106"/>
  <c r="CA8" i="106"/>
  <c r="AT8" i="6"/>
  <c r="C8" i="6"/>
  <c r="BV11" i="99"/>
  <c r="BX11" i="99"/>
  <c r="CA11" i="99"/>
  <c r="BZ11" i="99"/>
  <c r="BY11" i="99"/>
  <c r="BW11" i="99"/>
  <c r="BW6" i="96"/>
  <c r="BY6" i="96"/>
  <c r="BZ6" i="96"/>
  <c r="BV6" i="96"/>
  <c r="CA6" i="96"/>
  <c r="BX6" i="96"/>
  <c r="BV7" i="106"/>
  <c r="CA7" i="106"/>
  <c r="BW7" i="106"/>
  <c r="BZ7" i="106"/>
  <c r="BY7" i="106"/>
  <c r="BX7" i="106"/>
  <c r="C7" i="89"/>
  <c r="AT7" i="89"/>
  <c r="BW6" i="104"/>
  <c r="BY6" i="104"/>
  <c r="BX6" i="104"/>
  <c r="BZ6" i="104"/>
  <c r="BV6" i="104"/>
  <c r="CA6" i="104"/>
  <c r="BW7" i="108"/>
  <c r="BZ7" i="108"/>
  <c r="BY7" i="108"/>
  <c r="BX7" i="108"/>
  <c r="CA7" i="108"/>
  <c r="BV7" i="108"/>
  <c r="BX10" i="10"/>
  <c r="BY10" i="10"/>
  <c r="BZ10" i="10"/>
  <c r="BV10" i="10"/>
  <c r="CA10" i="10"/>
  <c r="BW10" i="10"/>
  <c r="CA8" i="102"/>
  <c r="BY8" i="102"/>
  <c r="BV8" i="102"/>
  <c r="BW8" i="102"/>
  <c r="BX8" i="102"/>
  <c r="BZ8" i="102"/>
  <c r="C6" i="8"/>
  <c r="AT6" i="8"/>
  <c r="CA6" i="99"/>
  <c r="BX6" i="99"/>
  <c r="BW6" i="99"/>
  <c r="BV6" i="99"/>
  <c r="BZ6" i="99"/>
  <c r="BY6" i="99"/>
  <c r="BY7" i="4"/>
  <c r="BX7" i="4"/>
  <c r="BV7" i="4"/>
  <c r="BW7" i="4"/>
  <c r="BZ7" i="4"/>
  <c r="CA7" i="4"/>
  <c r="BZ9" i="95"/>
  <c r="BV9" i="95"/>
  <c r="BY9" i="95"/>
  <c r="CA9" i="95"/>
  <c r="BW9" i="95"/>
  <c r="BX9" i="95"/>
  <c r="BV6" i="92"/>
  <c r="BX6" i="92"/>
  <c r="BZ6" i="92"/>
  <c r="CA6" i="92"/>
  <c r="BW6" i="92"/>
  <c r="BY6" i="92"/>
  <c r="CA9" i="102"/>
  <c r="BY9" i="102"/>
  <c r="BW9" i="102"/>
  <c r="BZ9" i="102"/>
  <c r="BV9" i="102"/>
  <c r="BX9" i="102"/>
  <c r="C9" i="103"/>
  <c r="AT9" i="103"/>
  <c r="CB11" i="117"/>
  <c r="CB7" i="8"/>
  <c r="CB9" i="94"/>
  <c r="CB10" i="117"/>
  <c r="CB6" i="107"/>
  <c r="CB11" i="89"/>
  <c r="CA9" i="92"/>
  <c r="BW8" i="108"/>
  <c r="CB11" i="86"/>
  <c r="CB8" i="95"/>
  <c r="CB6" i="103"/>
  <c r="CB8" i="117"/>
  <c r="CB8" i="7"/>
  <c r="CB11" i="9"/>
  <c r="CB10" i="85"/>
  <c r="CB9" i="87"/>
  <c r="CB8" i="94"/>
  <c r="CB9" i="90"/>
  <c r="BZ9" i="108"/>
  <c r="CB9" i="88"/>
  <c r="CB6" i="7"/>
  <c r="CB7" i="91"/>
  <c r="CB9" i="85"/>
  <c r="CB7" i="95"/>
  <c r="CB8" i="107"/>
  <c r="CB10" i="9"/>
  <c r="CB10" i="89"/>
  <c r="BZ11" i="95"/>
  <c r="CB6" i="6"/>
  <c r="CB10" i="98"/>
  <c r="CB11" i="7"/>
  <c r="CB10" i="103"/>
  <c r="CB7" i="117"/>
  <c r="CB8" i="90"/>
  <c r="BV8" i="4"/>
  <c r="BV9" i="92"/>
  <c r="BY6" i="5"/>
  <c r="BY6" i="95"/>
  <c r="BV10" i="4"/>
  <c r="BY8" i="101"/>
  <c r="BW8" i="101"/>
  <c r="CA8" i="101"/>
  <c r="BV8" i="101"/>
  <c r="BX8" i="101"/>
  <c r="BZ8" i="101"/>
  <c r="BW9" i="101"/>
  <c r="BY9" i="101"/>
  <c r="CA9" i="101"/>
  <c r="BV9" i="101"/>
  <c r="BX9" i="101"/>
  <c r="BZ9" i="101"/>
  <c r="BV9" i="93"/>
  <c r="BX9" i="93"/>
  <c r="BY9" i="93"/>
  <c r="CA9" i="93"/>
  <c r="BW9" i="93"/>
  <c r="BZ9" i="93"/>
  <c r="CA9" i="106"/>
  <c r="BZ9" i="106"/>
  <c r="BV9" i="106"/>
  <c r="BY9" i="106"/>
  <c r="BX9" i="106"/>
  <c r="BW9" i="106"/>
  <c r="BV10" i="99"/>
  <c r="BY10" i="99"/>
  <c r="BZ10" i="99"/>
  <c r="CA10" i="99"/>
  <c r="BW10" i="99"/>
  <c r="BX10" i="99"/>
  <c r="BX10" i="106"/>
  <c r="BW10" i="106"/>
  <c r="CA10" i="106"/>
  <c r="BY10" i="106"/>
  <c r="BZ10" i="106"/>
  <c r="BV10" i="106"/>
  <c r="BY9" i="5"/>
  <c r="BV9" i="5"/>
  <c r="BX9" i="5"/>
  <c r="CA9" i="5"/>
  <c r="BW9" i="5"/>
  <c r="BZ9" i="5"/>
  <c r="BX9" i="99"/>
  <c r="BZ9" i="99"/>
  <c r="BV9" i="99"/>
  <c r="BW9" i="99"/>
  <c r="BY9" i="99"/>
  <c r="CA9" i="99"/>
  <c r="BV9" i="104"/>
  <c r="BZ9" i="104"/>
  <c r="BY9" i="104"/>
  <c r="BW9" i="104"/>
  <c r="BX9" i="104"/>
  <c r="CA9" i="104"/>
  <c r="BY7" i="96"/>
  <c r="BZ7" i="96"/>
  <c r="CA7" i="96"/>
  <c r="BW7" i="96"/>
  <c r="BX7" i="96"/>
  <c r="BV7" i="96"/>
  <c r="CB6" i="85"/>
  <c r="CB11" i="100"/>
  <c r="BY6" i="10"/>
  <c r="CB9" i="9"/>
  <c r="CB8" i="103"/>
  <c r="CB6" i="86"/>
  <c r="CB7" i="7"/>
  <c r="CB7" i="86"/>
  <c r="CB6" i="93"/>
  <c r="BY10" i="5"/>
  <c r="CB10" i="5" s="1"/>
  <c r="CB8" i="85"/>
  <c r="CB11" i="94"/>
  <c r="BZ11" i="10"/>
  <c r="BV10" i="92"/>
  <c r="CB10" i="92" s="1"/>
  <c r="CB6" i="98"/>
  <c r="BY6" i="102"/>
  <c r="CB6" i="102" s="1"/>
  <c r="BW8" i="4"/>
  <c r="BV10" i="104"/>
  <c r="BZ11" i="93"/>
  <c r="CB11" i="93" s="1"/>
  <c r="C10" i="88"/>
  <c r="AT10" i="88"/>
  <c r="CA8" i="99"/>
  <c r="BV8" i="99"/>
  <c r="BW8" i="99"/>
  <c r="BX8" i="99"/>
  <c r="BZ8" i="99"/>
  <c r="BY8" i="99"/>
  <c r="C9" i="105"/>
  <c r="AT9" i="105"/>
  <c r="AT10" i="105"/>
  <c r="C10" i="105"/>
  <c r="C10" i="7"/>
  <c r="AT10" i="7"/>
  <c r="BZ8" i="100"/>
  <c r="BX8" i="100"/>
  <c r="CA8" i="100"/>
  <c r="BY8" i="100"/>
  <c r="BW8" i="100"/>
  <c r="BV8" i="100"/>
  <c r="AT6" i="1"/>
  <c r="C6" i="1"/>
  <c r="C11" i="6"/>
  <c r="AT11" i="6"/>
  <c r="C7" i="1"/>
  <c r="AT7" i="1"/>
  <c r="AT8" i="87"/>
  <c r="C8" i="87"/>
  <c r="C10" i="8"/>
  <c r="AT10" i="8"/>
  <c r="AT8" i="98"/>
  <c r="C8" i="98"/>
  <c r="AT6" i="90"/>
  <c r="C6" i="90"/>
  <c r="C9" i="107"/>
  <c r="AT9" i="107"/>
  <c r="BZ11" i="104"/>
  <c r="BY11" i="104"/>
  <c r="CA11" i="104"/>
  <c r="BX11" i="104"/>
  <c r="BW11" i="104"/>
  <c r="BV11" i="104"/>
  <c r="BZ8" i="91"/>
  <c r="BX8" i="91"/>
  <c r="BY8" i="91"/>
  <c r="BW8" i="91"/>
  <c r="CA8" i="91"/>
  <c r="BV8" i="91"/>
  <c r="C11" i="1"/>
  <c r="AT11" i="1"/>
  <c r="BV6" i="108"/>
  <c r="BW6" i="108"/>
  <c r="BX6" i="108"/>
  <c r="BZ6" i="108"/>
  <c r="CA6" i="108"/>
  <c r="BY6" i="108"/>
  <c r="BV10" i="108"/>
  <c r="BZ10" i="108"/>
  <c r="BX10" i="108"/>
  <c r="BW10" i="108"/>
  <c r="BY10" i="108"/>
  <c r="CA10" i="108"/>
  <c r="AT8" i="1"/>
  <c r="C8" i="1"/>
  <c r="BZ9" i="100"/>
  <c r="BY9" i="100"/>
  <c r="BW9" i="100"/>
  <c r="BV9" i="100"/>
  <c r="CA9" i="100"/>
  <c r="BX9" i="100"/>
  <c r="CA8" i="5"/>
  <c r="BX8" i="5"/>
  <c r="BV8" i="5"/>
  <c r="BZ8" i="5"/>
  <c r="BW8" i="5"/>
  <c r="BY8" i="5"/>
  <c r="BY7" i="101"/>
  <c r="BW7" i="101"/>
  <c r="BV7" i="101"/>
  <c r="CA7" i="101"/>
  <c r="BZ7" i="101"/>
  <c r="BX7" i="101"/>
  <c r="CB7" i="9"/>
  <c r="CB7" i="6"/>
  <c r="BZ7" i="93"/>
  <c r="CB9" i="98"/>
  <c r="CB11" i="4"/>
  <c r="BX6" i="106"/>
  <c r="BZ11" i="102"/>
  <c r="CB6" i="94"/>
  <c r="BV11" i="96"/>
  <c r="CB11" i="96" s="1"/>
  <c r="BV8" i="96"/>
  <c r="BW9" i="108"/>
  <c r="BX10" i="100"/>
  <c r="CB10" i="100" s="1"/>
  <c r="CB11" i="95"/>
  <c r="CB9" i="86"/>
  <c r="CB6" i="105"/>
  <c r="BV8" i="104"/>
  <c r="CB8" i="104" s="1"/>
  <c r="CB9" i="8"/>
  <c r="BZ7" i="10"/>
  <c r="CB6" i="89"/>
  <c r="BY11" i="101"/>
  <c r="CB11" i="87"/>
  <c r="CB11" i="88"/>
  <c r="BV9" i="108"/>
  <c r="CB11" i="103"/>
  <c r="BX11" i="102"/>
  <c r="CB9" i="89"/>
  <c r="CB8" i="9"/>
  <c r="CB11" i="105"/>
  <c r="CB8" i="105"/>
  <c r="BW10" i="96"/>
  <c r="BX7" i="100"/>
  <c r="CB7" i="100" s="1"/>
  <c r="BX6" i="5"/>
  <c r="CB6" i="5" s="1"/>
  <c r="BX11" i="5"/>
  <c r="CB11" i="5" s="1"/>
  <c r="BY6" i="117"/>
  <c r="BW8" i="96"/>
  <c r="CA7" i="104"/>
  <c r="CB7" i="104" s="1"/>
  <c r="BX6" i="91"/>
  <c r="CB6" i="91" s="1"/>
  <c r="BY10" i="93"/>
  <c r="BZ10" i="93"/>
  <c r="CA10" i="93"/>
  <c r="BX10" i="93"/>
  <c r="BW10" i="93"/>
  <c r="BV10" i="93"/>
  <c r="AT10" i="94"/>
  <c r="C10" i="94"/>
  <c r="AT6" i="87"/>
  <c r="C6" i="87"/>
  <c r="BV11" i="92"/>
  <c r="BW11" i="92"/>
  <c r="BY11" i="92"/>
  <c r="BX11" i="92"/>
  <c r="CA11" i="92"/>
  <c r="BZ11" i="92"/>
  <c r="C10" i="1"/>
  <c r="AT10" i="1"/>
  <c r="BX9" i="10"/>
  <c r="BW9" i="10"/>
  <c r="BZ9" i="10"/>
  <c r="BY9" i="10"/>
  <c r="BV9" i="10"/>
  <c r="CA9" i="10"/>
  <c r="BV10" i="102"/>
  <c r="BW10" i="102"/>
  <c r="BZ10" i="102"/>
  <c r="BX10" i="102"/>
  <c r="CA10" i="102"/>
  <c r="BY10" i="102"/>
  <c r="BZ10" i="101"/>
  <c r="BW10" i="101"/>
  <c r="BX10" i="101"/>
  <c r="BV10" i="101"/>
  <c r="BY10" i="101"/>
  <c r="CA10" i="101"/>
  <c r="BY7" i="99"/>
  <c r="BW7" i="99"/>
  <c r="BZ7" i="99"/>
  <c r="CA7" i="99"/>
  <c r="BV7" i="99"/>
  <c r="BX7" i="99"/>
  <c r="BY10" i="95"/>
  <c r="BZ10" i="95"/>
  <c r="CA10" i="95"/>
  <c r="BV10" i="95"/>
  <c r="BW10" i="95"/>
  <c r="BX10" i="95"/>
  <c r="BX6" i="101"/>
  <c r="CA6" i="101"/>
  <c r="BZ6" i="101"/>
  <c r="BV6" i="101"/>
  <c r="BY6" i="101"/>
  <c r="BW6" i="101"/>
  <c r="CA6" i="4"/>
  <c r="BV6" i="4"/>
  <c r="BY6" i="4"/>
  <c r="BW6" i="4"/>
  <c r="BZ6" i="4"/>
  <c r="BX6" i="4"/>
  <c r="BW7" i="102"/>
  <c r="BZ7" i="102"/>
  <c r="CA7" i="102"/>
  <c r="BY7" i="102"/>
  <c r="BV7" i="102"/>
  <c r="BX7" i="102"/>
  <c r="CA8" i="10"/>
  <c r="BY8" i="10"/>
  <c r="BX8" i="10"/>
  <c r="BV8" i="10"/>
  <c r="BZ8" i="10"/>
  <c r="BW8" i="10"/>
  <c r="BZ9" i="117"/>
  <c r="CA9" i="117"/>
  <c r="BW9" i="117"/>
  <c r="BX9" i="117"/>
  <c r="BV9" i="117"/>
  <c r="BY9" i="117"/>
  <c r="BZ8" i="93"/>
  <c r="CB8" i="93" s="1"/>
  <c r="CB7" i="5"/>
  <c r="CB7" i="105"/>
  <c r="BW6" i="106"/>
  <c r="CB6" i="106" s="1"/>
  <c r="BZ6" i="10"/>
  <c r="CA7" i="92"/>
  <c r="CB7" i="92" s="1"/>
  <c r="BX11" i="106"/>
  <c r="CB7" i="103"/>
  <c r="CB10" i="90"/>
  <c r="CB10" i="6"/>
  <c r="CB7" i="10"/>
  <c r="BX10" i="91"/>
  <c r="BZ11" i="101"/>
  <c r="CB11" i="98"/>
  <c r="CB10" i="87"/>
  <c r="CB7" i="107"/>
  <c r="CB8" i="8"/>
  <c r="CB7" i="98"/>
  <c r="BZ6" i="106"/>
  <c r="CB11" i="102"/>
  <c r="CB6" i="9"/>
  <c r="CB9" i="6"/>
  <c r="BY7" i="93"/>
  <c r="CB7" i="93" s="1"/>
  <c r="CB7" i="87"/>
  <c r="CA8" i="92"/>
  <c r="CB8" i="92" s="1"/>
  <c r="BY6" i="100"/>
  <c r="BV10" i="96"/>
  <c r="BV11" i="108"/>
  <c r="CB11" i="108" s="1"/>
  <c r="BY10" i="104"/>
  <c r="BX11" i="91"/>
  <c r="BV8" i="108"/>
  <c r="BW11" i="106"/>
  <c r="CB11" i="106" s="1"/>
  <c r="F61" i="49"/>
  <c r="A61" i="49" s="1"/>
  <c r="F48" i="49"/>
  <c r="A48" i="49" s="1"/>
  <c r="F62" i="49"/>
  <c r="A62" i="49" s="1"/>
  <c r="F14" i="49"/>
  <c r="A14" i="49" s="1"/>
  <c r="F60" i="49"/>
  <c r="A60" i="49" s="1"/>
  <c r="F59" i="49"/>
  <c r="A59" i="49" s="1"/>
  <c r="F9" i="49"/>
  <c r="A9" i="49" s="1"/>
  <c r="BL9" i="49" s="1"/>
  <c r="F30" i="49"/>
  <c r="A30" i="49" s="1"/>
  <c r="BH30" i="49" s="1"/>
  <c r="F28" i="49"/>
  <c r="A28" i="49" s="1"/>
  <c r="BH28" i="49" s="1"/>
  <c r="F53" i="49"/>
  <c r="A53" i="49" s="1"/>
  <c r="F22" i="49"/>
  <c r="A22" i="49" s="1"/>
  <c r="BH22" i="49" s="1"/>
  <c r="F42" i="49"/>
  <c r="A42" i="49" s="1"/>
  <c r="F39" i="49"/>
  <c r="A39" i="49" s="1"/>
  <c r="F32" i="49"/>
  <c r="A32" i="49" s="1"/>
  <c r="F47" i="49"/>
  <c r="A47" i="49" s="1"/>
  <c r="F12" i="49"/>
  <c r="A12" i="49" s="1"/>
  <c r="F55" i="49"/>
  <c r="A55" i="49" s="1"/>
  <c r="F24" i="49"/>
  <c r="A24" i="49" s="1"/>
  <c r="F7" i="49"/>
  <c r="A7" i="49" s="1"/>
  <c r="F16" i="49"/>
  <c r="A16" i="49" s="1"/>
  <c r="F15" i="49"/>
  <c r="A15" i="49" s="1"/>
  <c r="F13" i="49"/>
  <c r="A13" i="49" s="1"/>
  <c r="F49" i="49"/>
  <c r="A49" i="49" s="1"/>
  <c r="F33" i="49"/>
  <c r="A33" i="49" s="1"/>
  <c r="F17" i="49"/>
  <c r="A17" i="49" s="1"/>
  <c r="F63" i="49"/>
  <c r="A63" i="49" s="1"/>
  <c r="F8" i="49"/>
  <c r="A8" i="49" s="1"/>
  <c r="F3" i="49"/>
  <c r="A3" i="49" s="1"/>
  <c r="F64" i="49"/>
  <c r="A64" i="49" s="1"/>
  <c r="F31" i="49"/>
  <c r="A31" i="49" s="1"/>
  <c r="F37" i="49"/>
  <c r="A37" i="49" s="1"/>
  <c r="F5" i="49"/>
  <c r="A5" i="49" s="1"/>
  <c r="F20" i="49"/>
  <c r="A20" i="49" s="1"/>
  <c r="F57" i="49"/>
  <c r="A57" i="49" s="1"/>
  <c r="F43" i="49"/>
  <c r="A43" i="49" s="1"/>
  <c r="F27" i="49"/>
  <c r="A27" i="49" s="1"/>
  <c r="F4" i="49"/>
  <c r="A4" i="49" s="1"/>
  <c r="F36" i="49"/>
  <c r="A36" i="49" s="1"/>
  <c r="F19" i="49"/>
  <c r="A19" i="49" s="1"/>
  <c r="F25" i="49"/>
  <c r="A25" i="49" s="1"/>
  <c r="F50" i="49"/>
  <c r="A50" i="49" s="1"/>
  <c r="F54" i="49"/>
  <c r="A54" i="49" s="1"/>
  <c r="F58" i="49"/>
  <c r="A58" i="49" s="1"/>
  <c r="B153" i="112"/>
  <c r="E153" i="112" s="1"/>
  <c r="B151" i="112"/>
  <c r="E151" i="112" s="1"/>
  <c r="B60" i="112"/>
  <c r="E60" i="112" s="1"/>
  <c r="B92" i="112"/>
  <c r="E92" i="112" s="1"/>
  <c r="B157" i="112"/>
  <c r="E157" i="112" s="1"/>
  <c r="B50" i="112"/>
  <c r="E50" i="112" s="1"/>
  <c r="B57" i="112"/>
  <c r="E57" i="112" s="1"/>
  <c r="B183" i="112"/>
  <c r="E183" i="112" s="1"/>
  <c r="B161" i="112"/>
  <c r="E161" i="112" s="1"/>
  <c r="B213" i="112"/>
  <c r="E213" i="112" s="1"/>
  <c r="B77" i="112"/>
  <c r="E77" i="112" s="1"/>
  <c r="B105" i="112"/>
  <c r="E105" i="112" s="1"/>
  <c r="B88" i="112"/>
  <c r="E88" i="112" s="1"/>
  <c r="B239" i="112"/>
  <c r="E239" i="112" s="1"/>
  <c r="B227" i="112"/>
  <c r="E227" i="112" s="1"/>
  <c r="B180" i="112"/>
  <c r="E180" i="112" s="1"/>
  <c r="B118" i="112"/>
  <c r="E118" i="112" s="1"/>
  <c r="B15" i="112"/>
  <c r="E15" i="112" s="1"/>
  <c r="B120" i="112"/>
  <c r="E120" i="112" s="1"/>
  <c r="B31" i="112"/>
  <c r="E31" i="112" s="1"/>
  <c r="B9" i="112"/>
  <c r="E9" i="112" s="1"/>
  <c r="B225" i="112"/>
  <c r="E225" i="112" s="1"/>
  <c r="B122" i="112"/>
  <c r="E122" i="112" s="1"/>
  <c r="B152" i="112"/>
  <c r="E152" i="112" s="1"/>
  <c r="B66" i="112"/>
  <c r="E66" i="112" s="1"/>
  <c r="B54" i="112"/>
  <c r="E54" i="112" s="1"/>
  <c r="B8" i="112"/>
  <c r="E8" i="112" s="1"/>
  <c r="B96" i="112"/>
  <c r="E96" i="112" s="1"/>
  <c r="B208" i="112"/>
  <c r="E208" i="112" s="1"/>
  <c r="B131" i="112"/>
  <c r="E131" i="112" s="1"/>
  <c r="B114" i="112"/>
  <c r="E114" i="112" s="1"/>
  <c r="B41" i="112"/>
  <c r="E41" i="112" s="1"/>
  <c r="B235" i="112"/>
  <c r="E235" i="112" s="1"/>
  <c r="B30" i="112"/>
  <c r="E30" i="112" s="1"/>
  <c r="B5" i="112"/>
  <c r="E5" i="112" s="1"/>
  <c r="B136" i="112"/>
  <c r="E136" i="112" s="1"/>
  <c r="B39" i="112"/>
  <c r="E39" i="112" s="1"/>
  <c r="B6" i="112"/>
  <c r="E6" i="112" s="1"/>
  <c r="B160" i="112"/>
  <c r="E160" i="112" s="1"/>
  <c r="B29" i="112"/>
  <c r="E29" i="112" s="1"/>
  <c r="B80" i="112"/>
  <c r="E80" i="112" s="1"/>
  <c r="B253" i="112"/>
  <c r="E253" i="112" s="1"/>
  <c r="B56" i="112"/>
  <c r="E56" i="112" s="1"/>
  <c r="B236" i="112"/>
  <c r="E236" i="112" s="1"/>
  <c r="B23" i="112"/>
  <c r="E23" i="112" s="1"/>
  <c r="B207" i="112"/>
  <c r="E207" i="112" s="1"/>
  <c r="B222" i="112"/>
  <c r="E222" i="112" s="1"/>
  <c r="B79" i="112"/>
  <c r="E79" i="112" s="1"/>
  <c r="B135" i="112"/>
  <c r="E135" i="112" s="1"/>
  <c r="B21" i="112"/>
  <c r="E21" i="112" s="1"/>
  <c r="B248" i="112"/>
  <c r="E248" i="112" s="1"/>
  <c r="B75" i="112"/>
  <c r="E75" i="112" s="1"/>
  <c r="B4" i="112"/>
  <c r="E4" i="112" s="1"/>
  <c r="B45" i="112"/>
  <c r="E45" i="112" s="1"/>
  <c r="B55" i="112"/>
  <c r="E55" i="112" s="1"/>
  <c r="B196" i="112"/>
  <c r="E196" i="112" s="1"/>
  <c r="B11" i="112"/>
  <c r="E11" i="112" s="1"/>
  <c r="B175" i="112"/>
  <c r="E175" i="112" s="1"/>
  <c r="B177" i="112"/>
  <c r="E177" i="112" s="1"/>
  <c r="B250" i="112"/>
  <c r="E250" i="112" s="1"/>
  <c r="B159" i="112"/>
  <c r="E159" i="112" s="1"/>
  <c r="B106" i="112"/>
  <c r="E106" i="112" s="1"/>
  <c r="B116" i="112"/>
  <c r="E116" i="112" s="1"/>
  <c r="B242" i="112"/>
  <c r="E242" i="112" s="1"/>
  <c r="B37" i="112"/>
  <c r="E37" i="112" s="1"/>
  <c r="B127" i="112"/>
  <c r="E127" i="112" s="1"/>
  <c r="B130" i="112"/>
  <c r="E130" i="112" s="1"/>
  <c r="B154" i="112"/>
  <c r="E154" i="112" s="1"/>
  <c r="B63" i="112"/>
  <c r="E63" i="112" s="1"/>
  <c r="B190" i="112"/>
  <c r="E190" i="112" s="1"/>
  <c r="B224" i="112"/>
  <c r="E224" i="112" s="1"/>
  <c r="B150" i="112"/>
  <c r="E150" i="112" s="1"/>
  <c r="B192" i="112"/>
  <c r="E192" i="112" s="1"/>
  <c r="B258" i="112"/>
  <c r="E258" i="112" s="1"/>
  <c r="B171" i="112"/>
  <c r="E171" i="112" s="1"/>
  <c r="B33" i="112"/>
  <c r="E33" i="112" s="1"/>
  <c r="B198" i="112"/>
  <c r="E198" i="112" s="1"/>
  <c r="B218" i="112"/>
  <c r="E218" i="112" s="1"/>
  <c r="B203" i="112"/>
  <c r="E203" i="112" s="1"/>
  <c r="B173" i="112"/>
  <c r="E173" i="112" s="1"/>
  <c r="B65" i="112"/>
  <c r="E65" i="112" s="1"/>
  <c r="B19" i="112"/>
  <c r="E19" i="112" s="1"/>
  <c r="B186" i="112"/>
  <c r="E186" i="112" s="1"/>
  <c r="B202" i="112"/>
  <c r="E202" i="112" s="1"/>
  <c r="B147" i="112"/>
  <c r="E147" i="112" s="1"/>
  <c r="B72" i="112"/>
  <c r="E72" i="112" s="1"/>
  <c r="B140" i="112"/>
  <c r="E140" i="112" s="1"/>
  <c r="B189" i="112"/>
  <c r="E189" i="112" s="1"/>
  <c r="B90" i="112"/>
  <c r="E90" i="112" s="1"/>
  <c r="B255" i="112"/>
  <c r="E255" i="112" s="1"/>
  <c r="B73" i="112"/>
  <c r="E73" i="112" s="1"/>
  <c r="B138" i="112"/>
  <c r="E138" i="112" s="1"/>
  <c r="B185" i="112"/>
  <c r="E185" i="112" s="1"/>
  <c r="B113" i="112"/>
  <c r="E113" i="112" s="1"/>
  <c r="B24" i="112"/>
  <c r="E24" i="112" s="1"/>
  <c r="B16" i="112"/>
  <c r="E16" i="112" s="1"/>
  <c r="B14" i="112"/>
  <c r="E14" i="112" s="1"/>
  <c r="B108" i="112"/>
  <c r="E108" i="112" s="1"/>
  <c r="B219" i="112"/>
  <c r="E219" i="112" s="1"/>
  <c r="B12" i="112"/>
  <c r="E12" i="112" s="1"/>
  <c r="B201" i="112"/>
  <c r="E201" i="112" s="1"/>
  <c r="B20" i="112"/>
  <c r="E20" i="112" s="1"/>
  <c r="B132" i="112"/>
  <c r="E132" i="112" s="1"/>
  <c r="B141" i="112"/>
  <c r="E141" i="112" s="1"/>
  <c r="B167" i="112"/>
  <c r="E167" i="112" s="1"/>
  <c r="B206" i="112"/>
  <c r="E206" i="112" s="1"/>
  <c r="B158" i="112"/>
  <c r="E158" i="112" s="1"/>
  <c r="B164" i="112"/>
  <c r="E164" i="112" s="1"/>
  <c r="B38" i="112"/>
  <c r="E38" i="112" s="1"/>
  <c r="B7" i="112"/>
  <c r="E7" i="112" s="1"/>
  <c r="B178" i="112"/>
  <c r="E178" i="112" s="1"/>
  <c r="B69" i="112"/>
  <c r="E69" i="112" s="1"/>
  <c r="B111" i="112"/>
  <c r="E111" i="112" s="1"/>
  <c r="B193" i="112"/>
  <c r="E193" i="112" s="1"/>
  <c r="B166" i="112"/>
  <c r="E166" i="112" s="1"/>
  <c r="B234" i="112"/>
  <c r="E234" i="112" s="1"/>
  <c r="B199" i="112"/>
  <c r="E199" i="112" s="1"/>
  <c r="B188" i="112"/>
  <c r="E188" i="112" s="1"/>
  <c r="B59" i="112"/>
  <c r="E59" i="112" s="1"/>
  <c r="B139" i="112"/>
  <c r="E139" i="112" s="1"/>
  <c r="B204" i="112"/>
  <c r="E204" i="112" s="1"/>
  <c r="B259" i="112"/>
  <c r="E259" i="112" s="1"/>
  <c r="B110" i="112"/>
  <c r="E110" i="112" s="1"/>
  <c r="B155" i="112"/>
  <c r="E155" i="112" s="1"/>
  <c r="B36" i="112"/>
  <c r="E36" i="112" s="1"/>
  <c r="B64" i="112"/>
  <c r="E64" i="112" s="1"/>
  <c r="B184" i="112"/>
  <c r="E184" i="112" s="1"/>
  <c r="B165" i="112"/>
  <c r="E165" i="112" s="1"/>
  <c r="B246" i="112"/>
  <c r="E246" i="112" s="1"/>
  <c r="B146" i="112"/>
  <c r="E146" i="112" s="1"/>
  <c r="B256" i="112"/>
  <c r="E256" i="112" s="1"/>
  <c r="B182" i="112"/>
  <c r="E182" i="112" s="1"/>
  <c r="B211" i="112"/>
  <c r="E211" i="112" s="1"/>
  <c r="B174" i="112"/>
  <c r="E174" i="112" s="1"/>
  <c r="B107" i="112"/>
  <c r="E107" i="112" s="1"/>
  <c r="B101" i="112"/>
  <c r="E101" i="112" s="1"/>
  <c r="B230" i="112"/>
  <c r="E230" i="112" s="1"/>
  <c r="B44" i="112"/>
  <c r="E44" i="112" s="1"/>
  <c r="B25" i="112"/>
  <c r="E25" i="112" s="1"/>
  <c r="B62" i="112"/>
  <c r="E62" i="112" s="1"/>
  <c r="B254" i="112"/>
  <c r="E254" i="112" s="1"/>
  <c r="B76" i="112"/>
  <c r="E76" i="112" s="1"/>
  <c r="B93" i="112"/>
  <c r="E93" i="112" s="1"/>
  <c r="B32" i="112"/>
  <c r="E32" i="112" s="1"/>
  <c r="B187" i="112"/>
  <c r="E187" i="112" s="1"/>
  <c r="B217" i="112"/>
  <c r="E217" i="112" s="1"/>
  <c r="B123" i="112"/>
  <c r="E123" i="112" s="1"/>
  <c r="B67" i="112"/>
  <c r="E67" i="112" s="1"/>
  <c r="B252" i="112"/>
  <c r="E252" i="112" s="1"/>
  <c r="B124" i="112"/>
  <c r="E124" i="112" s="1"/>
  <c r="B244" i="112"/>
  <c r="E244" i="112" s="1"/>
  <c r="B176" i="112"/>
  <c r="E176" i="112" s="1"/>
  <c r="B82" i="112"/>
  <c r="E82" i="112" s="1"/>
  <c r="B94" i="112"/>
  <c r="E94" i="112" s="1"/>
  <c r="B18" i="112"/>
  <c r="E18" i="112" s="1"/>
  <c r="B226" i="112"/>
  <c r="E226" i="112" s="1"/>
  <c r="B144" i="112"/>
  <c r="E144" i="112" s="1"/>
  <c r="B156" i="112"/>
  <c r="E156" i="112" s="1"/>
  <c r="B181" i="112"/>
  <c r="E181" i="112" s="1"/>
  <c r="B89" i="112"/>
  <c r="E89" i="112" s="1"/>
  <c r="B257" i="112"/>
  <c r="E257" i="112" s="1"/>
  <c r="B179" i="112"/>
  <c r="E179" i="112" s="1"/>
  <c r="B125" i="112"/>
  <c r="E125" i="112" s="1"/>
  <c r="B49" i="112"/>
  <c r="E49" i="112" s="1"/>
  <c r="B197" i="112"/>
  <c r="E197" i="112" s="1"/>
  <c r="B172" i="112"/>
  <c r="E172" i="112" s="1"/>
  <c r="B249" i="112"/>
  <c r="E249" i="112" s="1"/>
  <c r="B10" i="112"/>
  <c r="E10" i="112" s="1"/>
  <c r="B245" i="112"/>
  <c r="E245" i="112" s="1"/>
  <c r="B237" i="112"/>
  <c r="E237" i="112" s="1"/>
  <c r="B194" i="112"/>
  <c r="E194" i="112" s="1"/>
  <c r="B200" i="112"/>
  <c r="E200" i="112" s="1"/>
  <c r="B241" i="112"/>
  <c r="E241" i="112" s="1"/>
  <c r="B47" i="112"/>
  <c r="E47" i="112" s="1"/>
  <c r="B17" i="112"/>
  <c r="E17" i="112" s="1"/>
  <c r="B97" i="112"/>
  <c r="E97" i="112" s="1"/>
  <c r="B128" i="112"/>
  <c r="E128" i="112" s="1"/>
  <c r="B85" i="112"/>
  <c r="E85" i="112" s="1"/>
  <c r="B143" i="112"/>
  <c r="E143" i="112" s="1"/>
  <c r="B251" i="112"/>
  <c r="E251" i="112" s="1"/>
  <c r="B26" i="112"/>
  <c r="E26" i="112" s="1"/>
  <c r="B100" i="112"/>
  <c r="E100" i="112" s="1"/>
  <c r="B243" i="112"/>
  <c r="E243" i="112" s="1"/>
  <c r="B52" i="112"/>
  <c r="E52" i="112" s="1"/>
  <c r="B212" i="112"/>
  <c r="E212" i="112" s="1"/>
  <c r="B232" i="112"/>
  <c r="E232" i="112" s="1"/>
  <c r="B247" i="112"/>
  <c r="E247" i="112" s="1"/>
  <c r="B53" i="112"/>
  <c r="E53" i="112" s="1"/>
  <c r="B149" i="112"/>
  <c r="E149" i="112" s="1"/>
  <c r="B145" i="112"/>
  <c r="E145" i="112" s="1"/>
  <c r="B191" i="112"/>
  <c r="E191" i="112" s="1"/>
  <c r="B163" i="112"/>
  <c r="E163" i="112" s="1"/>
  <c r="B86" i="112"/>
  <c r="E86" i="112" s="1"/>
  <c r="B83" i="112"/>
  <c r="E83" i="112" s="1"/>
  <c r="B229" i="112"/>
  <c r="E229" i="112" s="1"/>
  <c r="B13" i="112"/>
  <c r="E13" i="112" s="1"/>
  <c r="B51" i="112"/>
  <c r="E51" i="112" s="1"/>
  <c r="B117" i="112"/>
  <c r="E117" i="112" s="1"/>
  <c r="B169" i="112"/>
  <c r="E169" i="112" s="1"/>
  <c r="B210" i="112"/>
  <c r="E210" i="112" s="1"/>
  <c r="B115" i="112"/>
  <c r="E115" i="112" s="1"/>
  <c r="B223" i="112"/>
  <c r="E223" i="112" s="1"/>
  <c r="B240" i="112"/>
  <c r="E240" i="112" s="1"/>
  <c r="B78" i="112"/>
  <c r="E78" i="112" s="1"/>
  <c r="B98" i="112"/>
  <c r="E98" i="112" s="1"/>
  <c r="B84" i="112"/>
  <c r="E84" i="112" s="1"/>
  <c r="B214" i="112"/>
  <c r="E214" i="112" s="1"/>
  <c r="B22" i="112"/>
  <c r="E22" i="112" s="1"/>
  <c r="B58" i="112"/>
  <c r="E58" i="112" s="1"/>
  <c r="B43" i="112"/>
  <c r="E43" i="112" s="1"/>
  <c r="B99" i="112"/>
  <c r="E99" i="112" s="1"/>
  <c r="B104" i="112"/>
  <c r="E104" i="112" s="1"/>
  <c r="B48" i="112"/>
  <c r="E48" i="112" s="1"/>
  <c r="B91" i="112"/>
  <c r="E91" i="112" s="1"/>
  <c r="B170" i="112"/>
  <c r="E170" i="112" s="1"/>
  <c r="B40" i="112"/>
  <c r="E40" i="112" s="1"/>
  <c r="B42" i="112"/>
  <c r="E42" i="112" s="1"/>
  <c r="B134" i="112"/>
  <c r="E134" i="112" s="1"/>
  <c r="B216" i="112"/>
  <c r="E216" i="112" s="1"/>
  <c r="B133" i="112"/>
  <c r="E133" i="112" s="1"/>
  <c r="B195" i="112"/>
  <c r="E195" i="112" s="1"/>
  <c r="B205" i="112"/>
  <c r="E205" i="112" s="1"/>
  <c r="B221" i="112"/>
  <c r="E221" i="112" s="1"/>
  <c r="B112" i="112"/>
  <c r="E112" i="112" s="1"/>
  <c r="B27" i="112"/>
  <c r="E27" i="112" s="1"/>
  <c r="B68" i="112"/>
  <c r="E68" i="112" s="1"/>
  <c r="B102" i="112"/>
  <c r="E102" i="112" s="1"/>
  <c r="B129" i="112"/>
  <c r="E129" i="112" s="1"/>
  <c r="B215" i="112"/>
  <c r="E215" i="112" s="1"/>
  <c r="B119" i="112"/>
  <c r="E119" i="112" s="1"/>
  <c r="B87" i="112"/>
  <c r="E87" i="112" s="1"/>
  <c r="B137" i="112"/>
  <c r="E137" i="112" s="1"/>
  <c r="B228" i="112"/>
  <c r="E228" i="112" s="1"/>
  <c r="B81" i="112"/>
  <c r="E81" i="112" s="1"/>
  <c r="B28" i="112"/>
  <c r="E28" i="112" s="1"/>
  <c r="B35" i="112"/>
  <c r="E35" i="112" s="1"/>
  <c r="B142" i="112"/>
  <c r="E142" i="112" s="1"/>
  <c r="B148" i="112"/>
  <c r="E148" i="112" s="1"/>
  <c r="B71" i="112"/>
  <c r="E71" i="112" s="1"/>
  <c r="B209" i="112"/>
  <c r="E209" i="112" s="1"/>
  <c r="B231" i="112"/>
  <c r="E231" i="112" s="1"/>
  <c r="B121" i="112"/>
  <c r="E121" i="112" s="1"/>
  <c r="B34" i="112"/>
  <c r="E34" i="112" s="1"/>
  <c r="B103" i="112"/>
  <c r="E103" i="112" s="1"/>
  <c r="B109" i="112"/>
  <c r="E109" i="112" s="1"/>
  <c r="B233" i="112"/>
  <c r="E233" i="112" s="1"/>
  <c r="B126" i="112"/>
  <c r="E126" i="112" s="1"/>
  <c r="B162" i="112"/>
  <c r="E162" i="112" s="1"/>
  <c r="B220" i="112"/>
  <c r="E220" i="112" s="1"/>
  <c r="B238" i="112"/>
  <c r="E238" i="112" s="1"/>
  <c r="B70" i="112"/>
  <c r="E70" i="112" s="1"/>
  <c r="B61" i="112"/>
  <c r="E61" i="112" s="1"/>
  <c r="B74" i="112"/>
  <c r="E74" i="112" s="1"/>
  <c r="B95" i="112"/>
  <c r="E95" i="112" s="1"/>
  <c r="B168" i="112"/>
  <c r="E168" i="112" s="1"/>
  <c r="B46" i="112"/>
  <c r="E46" i="112" s="1"/>
  <c r="F34" i="49"/>
  <c r="A34" i="49" s="1"/>
  <c r="F41" i="49"/>
  <c r="A41" i="49" s="1"/>
  <c r="F45" i="49"/>
  <c r="A45" i="49" s="1"/>
  <c r="F52" i="49"/>
  <c r="A52" i="49" s="1"/>
  <c r="F18" i="49"/>
  <c r="A18" i="49" s="1"/>
  <c r="F23" i="49"/>
  <c r="A23" i="49" s="1"/>
  <c r="F56" i="49"/>
  <c r="A56" i="49" s="1"/>
  <c r="F26" i="49"/>
  <c r="A26" i="49" s="1"/>
  <c r="F6" i="49"/>
  <c r="A6" i="49" s="1"/>
  <c r="B44" i="49"/>
  <c r="B50" i="49"/>
  <c r="B45" i="49"/>
  <c r="C55" i="49"/>
  <c r="C49" i="49"/>
  <c r="C66" i="49"/>
  <c r="C58" i="49"/>
  <c r="B58" i="49"/>
  <c r="C53" i="49"/>
  <c r="B63" i="49"/>
  <c r="B46" i="49"/>
  <c r="B34" i="49"/>
  <c r="C6" i="49"/>
  <c r="B31" i="49"/>
  <c r="C56" i="49"/>
  <c r="C27" i="49"/>
  <c r="B14" i="49"/>
  <c r="C47" i="49"/>
  <c r="C61" i="49"/>
  <c r="B61" i="49"/>
  <c r="B16" i="49"/>
  <c r="C11" i="49"/>
  <c r="C44" i="49"/>
  <c r="B23" i="49"/>
  <c r="B39" i="49"/>
  <c r="C35" i="49"/>
  <c r="B13" i="49"/>
  <c r="C7" i="49"/>
  <c r="C57" i="49"/>
  <c r="B53" i="49"/>
  <c r="B66" i="49"/>
  <c r="B40" i="49"/>
  <c r="B27" i="49"/>
  <c r="B26" i="49"/>
  <c r="B22" i="49"/>
  <c r="B36" i="49"/>
  <c r="C52" i="49"/>
  <c r="C16" i="49"/>
  <c r="C22" i="49"/>
  <c r="C17" i="49"/>
  <c r="C24" i="49"/>
  <c r="C33" i="49"/>
  <c r="C4" i="49"/>
  <c r="C36" i="49"/>
  <c r="C32" i="49"/>
  <c r="C54" i="49"/>
  <c r="C21" i="49"/>
  <c r="C63" i="49"/>
  <c r="C50" i="49"/>
  <c r="C62" i="49"/>
  <c r="B62" i="49"/>
  <c r="B64" i="49"/>
  <c r="C9" i="49"/>
  <c r="C23" i="49"/>
  <c r="B60" i="49"/>
  <c r="C51" i="49"/>
  <c r="B59" i="49"/>
  <c r="B55" i="49"/>
  <c r="B47" i="49"/>
  <c r="C64" i="49"/>
  <c r="B52" i="49"/>
  <c r="B12" i="49"/>
  <c r="B24" i="49"/>
  <c r="C5" i="49"/>
  <c r="C37" i="49"/>
  <c r="B49" i="49"/>
  <c r="C28" i="49"/>
  <c r="C31" i="49"/>
  <c r="C20" i="49"/>
  <c r="C42" i="49"/>
  <c r="B42" i="49"/>
  <c r="B54" i="49"/>
  <c r="C34" i="49"/>
  <c r="C40" i="49"/>
  <c r="B35" i="49"/>
  <c r="B41" i="49"/>
  <c r="B15" i="49"/>
  <c r="B65" i="49"/>
  <c r="C45" i="49"/>
  <c r="B11" i="49"/>
  <c r="C65" i="49"/>
  <c r="B37" i="49"/>
  <c r="C60" i="49"/>
  <c r="B51" i="49"/>
  <c r="C59" i="49"/>
  <c r="C38" i="49"/>
  <c r="C14" i="49"/>
  <c r="C26" i="49"/>
  <c r="B29" i="49"/>
  <c r="B48" i="49"/>
  <c r="B38" i="49"/>
  <c r="C10" i="49"/>
  <c r="C8" i="49"/>
  <c r="B56" i="49"/>
  <c r="C13" i="49"/>
  <c r="C48" i="49"/>
  <c r="C18" i="49"/>
  <c r="C46" i="49"/>
  <c r="C15" i="49"/>
  <c r="C41" i="49"/>
  <c r="C3" i="49"/>
  <c r="C43" i="49"/>
  <c r="B33" i="49"/>
  <c r="B17" i="49"/>
  <c r="B43" i="49"/>
  <c r="B28" i="49"/>
  <c r="B18" i="49"/>
  <c r="B25" i="49"/>
  <c r="C12" i="49"/>
  <c r="C29" i="49"/>
  <c r="C25" i="49"/>
  <c r="B21" i="49"/>
  <c r="B57" i="49"/>
  <c r="C39" i="49"/>
  <c r="C19" i="49"/>
  <c r="C30" i="49"/>
  <c r="B30" i="49"/>
  <c r="B19" i="49"/>
  <c r="B32" i="49"/>
  <c r="B20" i="49"/>
  <c r="AT11" i="85" l="1"/>
  <c r="C11" i="85"/>
  <c r="C8" i="89"/>
  <c r="AT8" i="89"/>
  <c r="C9" i="96"/>
  <c r="AT9" i="96"/>
  <c r="CB7" i="108"/>
  <c r="CB6" i="96"/>
  <c r="CB6" i="117"/>
  <c r="CB11" i="10"/>
  <c r="BY8" i="97"/>
  <c r="BV9" i="97"/>
  <c r="BZ9" i="97"/>
  <c r="BX9" i="97"/>
  <c r="BY9" i="97"/>
  <c r="BW9" i="97"/>
  <c r="CA9" i="97"/>
  <c r="BY10" i="97"/>
  <c r="BY6" i="97"/>
  <c r="BX6" i="97"/>
  <c r="BZ6" i="97"/>
  <c r="CA6" i="97"/>
  <c r="BV6" i="97"/>
  <c r="CB6" i="97" s="1"/>
  <c r="BW6" i="97"/>
  <c r="BV8" i="97"/>
  <c r="BV10" i="97"/>
  <c r="CA10" i="97"/>
  <c r="CA8" i="97"/>
  <c r="BX11" i="97"/>
  <c r="BV11" i="97"/>
  <c r="BW11" i="97"/>
  <c r="BZ11" i="97"/>
  <c r="BY11" i="97"/>
  <c r="CA11" i="97"/>
  <c r="CB6" i="108"/>
  <c r="CB6" i="10"/>
  <c r="CB6" i="92"/>
  <c r="CB9" i="91"/>
  <c r="BW10" i="97"/>
  <c r="BW7" i="97"/>
  <c r="BY7" i="97"/>
  <c r="BX7" i="97"/>
  <c r="BW8" i="97"/>
  <c r="BZ7" i="97"/>
  <c r="CA7" i="97"/>
  <c r="BV7" i="97"/>
  <c r="CB7" i="85"/>
  <c r="AT8" i="86"/>
  <c r="C8" i="86"/>
  <c r="CB6" i="100"/>
  <c r="CB9" i="104"/>
  <c r="CB8" i="4"/>
  <c r="AT9" i="1"/>
  <c r="C9" i="1"/>
  <c r="CB8" i="96"/>
  <c r="CB9" i="92"/>
  <c r="AT9" i="92" s="1"/>
  <c r="C8" i="88"/>
  <c r="CB9" i="4"/>
  <c r="CB10" i="91"/>
  <c r="AT10" i="107"/>
  <c r="CB9" i="93"/>
  <c r="CB11" i="92"/>
  <c r="CB11" i="101"/>
  <c r="CB8" i="5"/>
  <c r="C8" i="5" s="1"/>
  <c r="CB10" i="108"/>
  <c r="C10" i="86"/>
  <c r="CB6" i="95"/>
  <c r="CB11" i="91"/>
  <c r="CB10" i="4"/>
  <c r="AE11" i="49"/>
  <c r="I11" i="49" s="1"/>
  <c r="BH9" i="49"/>
  <c r="BJ9" i="49"/>
  <c r="AV12" i="9"/>
  <c r="G1" i="9" s="1"/>
  <c r="P8" i="9" s="1"/>
  <c r="AV12" i="8"/>
  <c r="G1" i="8" s="1"/>
  <c r="E10" i="8" s="1"/>
  <c r="S9" i="49"/>
  <c r="I9" i="49" s="1"/>
  <c r="AV12" i="1"/>
  <c r="G1" i="1" s="1"/>
  <c r="H6" i="1" s="1"/>
  <c r="BH11" i="49"/>
  <c r="AV12" i="7"/>
  <c r="G1" i="7" s="1"/>
  <c r="H8" i="7" s="1"/>
  <c r="AV12" i="106"/>
  <c r="G1" i="106" s="1"/>
  <c r="E8" i="106" s="1"/>
  <c r="BH10" i="49"/>
  <c r="S10" i="49"/>
  <c r="I10" i="49" s="1"/>
  <c r="B9" i="69" s="1"/>
  <c r="AV12" i="97"/>
  <c r="G1" i="97" s="1"/>
  <c r="BH14" i="49"/>
  <c r="BJ14" i="49"/>
  <c r="BJ10" i="49"/>
  <c r="AV12" i="93"/>
  <c r="G1" i="93" s="1"/>
  <c r="AV12" i="102"/>
  <c r="G1" i="102" s="1"/>
  <c r="AV12" i="103"/>
  <c r="G1" i="103" s="1"/>
  <c r="AV12" i="86"/>
  <c r="G1" i="86" s="1"/>
  <c r="AV12" i="88"/>
  <c r="G1" i="88" s="1"/>
  <c r="AV12" i="99"/>
  <c r="G1" i="99" s="1"/>
  <c r="AV12" i="87"/>
  <c r="G1" i="87" s="1"/>
  <c r="AV12" i="94"/>
  <c r="G1" i="94" s="1"/>
  <c r="AV12" i="6"/>
  <c r="G1" i="6" s="1"/>
  <c r="AV12" i="4"/>
  <c r="G1" i="4" s="1"/>
  <c r="AV12" i="100"/>
  <c r="G1" i="100" s="1"/>
  <c r="AV12" i="105"/>
  <c r="G1" i="105" s="1"/>
  <c r="AV12" i="104"/>
  <c r="G1" i="104" s="1"/>
  <c r="AV12" i="85"/>
  <c r="G1" i="85" s="1"/>
  <c r="AV12" i="98"/>
  <c r="G1" i="98" s="1"/>
  <c r="AV12" i="107"/>
  <c r="G1" i="107" s="1"/>
  <c r="AV12" i="92"/>
  <c r="G1" i="92" s="1"/>
  <c r="AV12" i="95"/>
  <c r="G1" i="95" s="1"/>
  <c r="AV12" i="10"/>
  <c r="G1" i="10" s="1"/>
  <c r="AV12" i="108"/>
  <c r="G1" i="108" s="1"/>
  <c r="AV12" i="96"/>
  <c r="G1" i="96" s="1"/>
  <c r="AV12" i="5"/>
  <c r="G1" i="5" s="1"/>
  <c r="AV12" i="117"/>
  <c r="G1" i="117" s="1"/>
  <c r="AV12" i="91"/>
  <c r="G1" i="91" s="1"/>
  <c r="AV12" i="101"/>
  <c r="G1" i="101" s="1"/>
  <c r="AV12" i="90"/>
  <c r="G1" i="90" s="1"/>
  <c r="AV12" i="89"/>
  <c r="G1" i="89" s="1"/>
  <c r="AE14" i="49"/>
  <c r="I14" i="49" s="1"/>
  <c r="AT10" i="91"/>
  <c r="C10" i="91"/>
  <c r="C6" i="95"/>
  <c r="AT6" i="95"/>
  <c r="C11" i="101"/>
  <c r="AT11" i="101"/>
  <c r="C11" i="91"/>
  <c r="AT11" i="91"/>
  <c r="AT7" i="93"/>
  <c r="C7" i="93"/>
  <c r="AT7" i="92"/>
  <c r="C7" i="92"/>
  <c r="AT6" i="91"/>
  <c r="C6" i="91"/>
  <c r="C6" i="102"/>
  <c r="AT6" i="102"/>
  <c r="C11" i="106"/>
  <c r="AT11" i="106"/>
  <c r="AT8" i="92"/>
  <c r="C8" i="92"/>
  <c r="C7" i="100"/>
  <c r="AT7" i="100"/>
  <c r="C11" i="93"/>
  <c r="AT11" i="93"/>
  <c r="C7" i="104"/>
  <c r="AT7" i="104"/>
  <c r="C6" i="100"/>
  <c r="AT6" i="100"/>
  <c r="AT8" i="93"/>
  <c r="C8" i="93"/>
  <c r="AT6" i="5"/>
  <c r="C6" i="5"/>
  <c r="AT6" i="106"/>
  <c r="C6" i="106"/>
  <c r="AT6" i="10"/>
  <c r="C6" i="10"/>
  <c r="AT11" i="5"/>
  <c r="C11" i="5"/>
  <c r="AT10" i="90"/>
  <c r="C10" i="90"/>
  <c r="AT11" i="95"/>
  <c r="C11" i="95"/>
  <c r="C11" i="4"/>
  <c r="AT11" i="4"/>
  <c r="AT10" i="108"/>
  <c r="C10" i="108"/>
  <c r="AT10" i="89"/>
  <c r="C10" i="89"/>
  <c r="C9" i="88"/>
  <c r="AT9" i="88"/>
  <c r="AT7" i="105"/>
  <c r="C7" i="105"/>
  <c r="C7" i="9"/>
  <c r="AT7" i="9"/>
  <c r="C6" i="108"/>
  <c r="AT6" i="108"/>
  <c r="C9" i="91"/>
  <c r="AT9" i="91"/>
  <c r="AT11" i="102"/>
  <c r="C11" i="102"/>
  <c r="C9" i="8"/>
  <c r="AT9" i="8"/>
  <c r="C7" i="6"/>
  <c r="AT7" i="6"/>
  <c r="C8" i="85"/>
  <c r="AT8" i="85"/>
  <c r="C8" i="103"/>
  <c r="AT8" i="103"/>
  <c r="AT6" i="117"/>
  <c r="C6" i="117"/>
  <c r="AT10" i="98"/>
  <c r="C10" i="98"/>
  <c r="C7" i="91"/>
  <c r="AT7" i="91"/>
  <c r="C11" i="9"/>
  <c r="AT11" i="9"/>
  <c r="C10" i="117"/>
  <c r="AT10" i="117"/>
  <c r="CB10" i="106"/>
  <c r="CB6" i="104"/>
  <c r="CB8" i="10"/>
  <c r="CB10" i="95"/>
  <c r="CB9" i="100"/>
  <c r="CB8" i="99"/>
  <c r="CB7" i="96"/>
  <c r="CB9" i="102"/>
  <c r="C11" i="108"/>
  <c r="AT11" i="108"/>
  <c r="C6" i="9"/>
  <c r="AT6" i="9"/>
  <c r="C9" i="89"/>
  <c r="AT9" i="89"/>
  <c r="AT6" i="94"/>
  <c r="C6" i="94"/>
  <c r="AT11" i="94"/>
  <c r="C11" i="94"/>
  <c r="C6" i="86"/>
  <c r="AT6" i="86"/>
  <c r="C6" i="85"/>
  <c r="AT6" i="85"/>
  <c r="AT11" i="7"/>
  <c r="C11" i="7"/>
  <c r="AT9" i="85"/>
  <c r="C9" i="85"/>
  <c r="AT10" i="85"/>
  <c r="C10" i="85"/>
  <c r="AT6" i="107"/>
  <c r="C6" i="107"/>
  <c r="CB9" i="10"/>
  <c r="CB10" i="104"/>
  <c r="CB9" i="99"/>
  <c r="CB9" i="95"/>
  <c r="CB10" i="10"/>
  <c r="AT8" i="8"/>
  <c r="C8" i="8"/>
  <c r="C11" i="92"/>
  <c r="AT11" i="92"/>
  <c r="AT8" i="105"/>
  <c r="C8" i="105"/>
  <c r="AT11" i="88"/>
  <c r="C11" i="88"/>
  <c r="AT7" i="108"/>
  <c r="C7" i="108"/>
  <c r="AT9" i="86"/>
  <c r="C9" i="86"/>
  <c r="C7" i="10"/>
  <c r="AT7" i="10"/>
  <c r="C9" i="94"/>
  <c r="AT9" i="94"/>
  <c r="C9" i="6"/>
  <c r="AT9" i="6"/>
  <c r="C11" i="98"/>
  <c r="AT11" i="98"/>
  <c r="C6" i="89"/>
  <c r="AT6" i="89"/>
  <c r="C11" i="96"/>
  <c r="AT11" i="96"/>
  <c r="C9" i="98"/>
  <c r="AT9" i="98"/>
  <c r="C7" i="7"/>
  <c r="AT7" i="7"/>
  <c r="AT10" i="4"/>
  <c r="C10" i="4"/>
  <c r="C10" i="103"/>
  <c r="AT10" i="103"/>
  <c r="C7" i="95"/>
  <c r="AT7" i="95"/>
  <c r="AT9" i="87"/>
  <c r="C9" i="87"/>
  <c r="C11" i="86"/>
  <c r="AT11" i="86"/>
  <c r="AT11" i="89"/>
  <c r="C11" i="89"/>
  <c r="CB10" i="93"/>
  <c r="CB9" i="108"/>
  <c r="CB10" i="96"/>
  <c r="CB6" i="99"/>
  <c r="CB6" i="4"/>
  <c r="CB9" i="5"/>
  <c r="CB7" i="106"/>
  <c r="AT6" i="98"/>
  <c r="C6" i="98"/>
  <c r="C8" i="117"/>
  <c r="AT8" i="117"/>
  <c r="C6" i="96"/>
  <c r="AT6" i="96"/>
  <c r="AT7" i="98"/>
  <c r="C7" i="98"/>
  <c r="C6" i="93"/>
  <c r="AT6" i="93"/>
  <c r="C9" i="9"/>
  <c r="AT9" i="9"/>
  <c r="AT6" i="92"/>
  <c r="C6" i="92"/>
  <c r="C10" i="100"/>
  <c r="AT10" i="100"/>
  <c r="AT6" i="7"/>
  <c r="C6" i="7"/>
  <c r="C10" i="87"/>
  <c r="AT10" i="87"/>
  <c r="C8" i="9"/>
  <c r="AT8" i="9"/>
  <c r="C11" i="10"/>
  <c r="AT11" i="10"/>
  <c r="AT7" i="86"/>
  <c r="C7" i="86"/>
  <c r="AT11" i="100"/>
  <c r="C11" i="100"/>
  <c r="AT7" i="117"/>
  <c r="C7" i="117"/>
  <c r="C8" i="107"/>
  <c r="AT8" i="107"/>
  <c r="AT8" i="94"/>
  <c r="C8" i="94"/>
  <c r="AT8" i="95"/>
  <c r="C8" i="95"/>
  <c r="CB8" i="101"/>
  <c r="CB9" i="106"/>
  <c r="CB7" i="102"/>
  <c r="CB7" i="99"/>
  <c r="CB10" i="102"/>
  <c r="CB7" i="101"/>
  <c r="CB10" i="99"/>
  <c r="CB8" i="106"/>
  <c r="C9" i="104"/>
  <c r="AT9" i="104"/>
  <c r="AT8" i="4"/>
  <c r="C8" i="4"/>
  <c r="AT10" i="5"/>
  <c r="C10" i="5"/>
  <c r="AT10" i="6"/>
  <c r="C10" i="6"/>
  <c r="AT7" i="5"/>
  <c r="C7" i="5"/>
  <c r="AT6" i="105"/>
  <c r="C6" i="105"/>
  <c r="C8" i="96"/>
  <c r="AT8" i="96"/>
  <c r="AT8" i="7"/>
  <c r="C8" i="7"/>
  <c r="C7" i="8"/>
  <c r="AT7" i="8"/>
  <c r="C11" i="103"/>
  <c r="AT11" i="103"/>
  <c r="C8" i="104"/>
  <c r="AT8" i="104"/>
  <c r="AT9" i="93"/>
  <c r="C9" i="93"/>
  <c r="C6" i="6"/>
  <c r="AT6" i="6"/>
  <c r="AT7" i="87"/>
  <c r="C7" i="87"/>
  <c r="C7" i="107"/>
  <c r="AT7" i="107"/>
  <c r="C7" i="103"/>
  <c r="AT7" i="103"/>
  <c r="AT11" i="105"/>
  <c r="C11" i="105"/>
  <c r="C11" i="87"/>
  <c r="AT11" i="87"/>
  <c r="C10" i="92"/>
  <c r="AT10" i="92"/>
  <c r="AT8" i="90"/>
  <c r="C8" i="90"/>
  <c r="AT10" i="9"/>
  <c r="C10" i="9"/>
  <c r="C9" i="90"/>
  <c r="AT9" i="90"/>
  <c r="AT6" i="103"/>
  <c r="C6" i="103"/>
  <c r="AT11" i="117"/>
  <c r="C11" i="117"/>
  <c r="CB6" i="101"/>
  <c r="CB8" i="102"/>
  <c r="CB9" i="117"/>
  <c r="CB8" i="108"/>
  <c r="CB10" i="101"/>
  <c r="CB8" i="91"/>
  <c r="CB11" i="104"/>
  <c r="CB8" i="100"/>
  <c r="CB9" i="101"/>
  <c r="CB7" i="4"/>
  <c r="CB11" i="99"/>
  <c r="BH26" i="49"/>
  <c r="BH23" i="49"/>
  <c r="BH19" i="49"/>
  <c r="BL4" i="49"/>
  <c r="M59" i="109" s="1"/>
  <c r="AW4" i="49" s="1"/>
  <c r="I31" i="110" s="1"/>
  <c r="AJ4" i="49" s="1"/>
  <c r="E17" i="121" s="1"/>
  <c r="BH4" i="49"/>
  <c r="E65" i="109" s="1"/>
  <c r="BP4" i="49"/>
  <c r="U35" i="109" s="1"/>
  <c r="BA4" i="49" s="1"/>
  <c r="Q19" i="110" s="1"/>
  <c r="AN4" i="49" s="1"/>
  <c r="M11" i="121" s="1"/>
  <c r="Z4" i="49" s="1"/>
  <c r="I7" i="120" s="1"/>
  <c r="BJ4" i="49"/>
  <c r="I63" i="109" s="1"/>
  <c r="AU4" i="49" s="1"/>
  <c r="E33" i="110" s="1"/>
  <c r="BN4" i="49"/>
  <c r="Q51" i="109" s="1"/>
  <c r="AY4" i="49" s="1"/>
  <c r="M27" i="110" s="1"/>
  <c r="AL4" i="49" s="1"/>
  <c r="I15" i="121" s="1"/>
  <c r="X4" i="49" s="1"/>
  <c r="E9" i="120" s="1"/>
  <c r="BQ4" i="49"/>
  <c r="BH20" i="49"/>
  <c r="BL8" i="49"/>
  <c r="S8" i="49"/>
  <c r="I8" i="49" s="1"/>
  <c r="BJ8" i="49"/>
  <c r="BH8" i="49"/>
  <c r="BH17" i="49"/>
  <c r="BJ17" i="49"/>
  <c r="AE17" i="49"/>
  <c r="I17" i="49" s="1"/>
  <c r="BJ15" i="49"/>
  <c r="AE15" i="49"/>
  <c r="I15" i="49" s="1"/>
  <c r="BH15" i="49"/>
  <c r="BL7" i="49"/>
  <c r="S7" i="49"/>
  <c r="I7" i="49" s="1"/>
  <c r="BH7" i="49"/>
  <c r="BJ7" i="49"/>
  <c r="BH6" i="49"/>
  <c r="BN6" i="49"/>
  <c r="BP6" i="49"/>
  <c r="BL6" i="49"/>
  <c r="M27" i="109" s="1"/>
  <c r="BJ6" i="49"/>
  <c r="BR6" i="49"/>
  <c r="BH18" i="49"/>
  <c r="E9" i="109" s="1"/>
  <c r="BJ18" i="49"/>
  <c r="I7" i="109" s="1"/>
  <c r="AE18" i="49"/>
  <c r="I18" i="49" s="1"/>
  <c r="B17" i="69" s="1"/>
  <c r="BH34" i="49"/>
  <c r="BH25" i="49"/>
  <c r="BH27" i="49"/>
  <c r="E16" i="109" s="1"/>
  <c r="BJ5" i="49"/>
  <c r="I38" i="109" s="1"/>
  <c r="BL5" i="49"/>
  <c r="BP5" i="49"/>
  <c r="U57" i="109" s="1"/>
  <c r="BN5" i="49"/>
  <c r="BH5" i="49"/>
  <c r="E36" i="109" s="1"/>
  <c r="BR5" i="49"/>
  <c r="BH31" i="49"/>
  <c r="A69" i="59"/>
  <c r="A108" i="59"/>
  <c r="D80" i="59"/>
  <c r="A4" i="109"/>
  <c r="A65" i="109"/>
  <c r="D84" i="59"/>
  <c r="A61" i="109"/>
  <c r="D28" i="59"/>
  <c r="A13" i="109"/>
  <c r="A84" i="59"/>
  <c r="D89" i="59"/>
  <c r="A53" i="59"/>
  <c r="A52" i="109"/>
  <c r="A61" i="59"/>
  <c r="A53" i="109"/>
  <c r="A8" i="121"/>
  <c r="D113" i="59"/>
  <c r="A24" i="109"/>
  <c r="D101" i="59"/>
  <c r="A9" i="121"/>
  <c r="A45" i="109"/>
  <c r="D60" i="59"/>
  <c r="A60" i="59"/>
  <c r="D76" i="59"/>
  <c r="BJ3" i="49"/>
  <c r="I6" i="109" s="1"/>
  <c r="AU3" i="49" s="1"/>
  <c r="E4" i="110" s="1"/>
  <c r="D12" i="59"/>
  <c r="A33" i="109"/>
  <c r="A28" i="59"/>
  <c r="A33" i="110"/>
  <c r="A9" i="120"/>
  <c r="A72" i="59"/>
  <c r="D105" i="59"/>
  <c r="A125" i="59"/>
  <c r="A16" i="110"/>
  <c r="D41" i="59"/>
  <c r="A5" i="109"/>
  <c r="A25" i="59"/>
  <c r="A85" i="59"/>
  <c r="D93" i="59"/>
  <c r="D29" i="59"/>
  <c r="A24" i="59"/>
  <c r="D96" i="59"/>
  <c r="D104" i="59"/>
  <c r="BQ3" i="49"/>
  <c r="D125" i="59"/>
  <c r="A17" i="56"/>
  <c r="A104" i="59"/>
  <c r="A68" i="59"/>
  <c r="D57" i="59"/>
  <c r="A96" i="59"/>
  <c r="D121" i="59"/>
  <c r="A88" i="59"/>
  <c r="A117" i="59"/>
  <c r="D16" i="59"/>
  <c r="A93" i="59"/>
  <c r="BH3" i="49"/>
  <c r="E4" i="109" s="1"/>
  <c r="A12" i="121"/>
  <c r="D85" i="59"/>
  <c r="A92" i="59"/>
  <c r="A101" i="59"/>
  <c r="A48" i="109"/>
  <c r="D32" i="59"/>
  <c r="A4" i="59"/>
  <c r="D25" i="59"/>
  <c r="D20" i="59"/>
  <c r="A29" i="110"/>
  <c r="D64" i="59"/>
  <c r="A32" i="109"/>
  <c r="A9" i="59"/>
  <c r="D112" i="59"/>
  <c r="A77" i="59"/>
  <c r="A13" i="59"/>
  <c r="D128" i="59"/>
  <c r="A17" i="109"/>
  <c r="A20" i="109"/>
  <c r="D120" i="59"/>
  <c r="A56" i="59"/>
  <c r="D17" i="59"/>
  <c r="D88" i="59"/>
  <c r="A13" i="110"/>
  <c r="A57" i="109"/>
  <c r="BN3" i="49"/>
  <c r="Q18" i="109" s="1"/>
  <c r="AY3" i="49" s="1"/>
  <c r="M10" i="110" s="1"/>
  <c r="AL3" i="49" s="1"/>
  <c r="I6" i="121" s="1"/>
  <c r="X3" i="49" s="1"/>
  <c r="E4" i="120" s="1"/>
  <c r="A20" i="110"/>
  <c r="A57" i="59"/>
  <c r="D124" i="59"/>
  <c r="BL3" i="49"/>
  <c r="M10" i="109" s="1"/>
  <c r="AW3" i="49" s="1"/>
  <c r="I6" i="110" s="1"/>
  <c r="AJ3" i="49" s="1"/>
  <c r="E4" i="121" s="1"/>
  <c r="A16" i="109"/>
  <c r="A9" i="110"/>
  <c r="D108" i="59"/>
  <c r="A48" i="59"/>
  <c r="A56" i="109"/>
  <c r="A28" i="110"/>
  <c r="A80" i="59"/>
  <c r="D8" i="59"/>
  <c r="D61" i="59"/>
  <c r="A33" i="59"/>
  <c r="A9" i="56"/>
  <c r="A128" i="59"/>
  <c r="A5" i="121"/>
  <c r="D92" i="59"/>
  <c r="D37" i="59"/>
  <c r="A124" i="59"/>
  <c r="D56" i="59"/>
  <c r="A121" i="59"/>
  <c r="A21" i="110"/>
  <c r="D81" i="59"/>
  <c r="A13" i="56"/>
  <c r="A17" i="110"/>
  <c r="A49" i="109"/>
  <c r="A28" i="109"/>
  <c r="A9" i="55"/>
  <c r="A29" i="109"/>
  <c r="A32" i="110"/>
  <c r="D53" i="59"/>
  <c r="A17" i="121"/>
  <c r="D24" i="59"/>
  <c r="A64" i="109"/>
  <c r="A64" i="59"/>
  <c r="A52" i="59"/>
  <c r="A8" i="120"/>
  <c r="A5" i="59"/>
  <c r="A116" i="59"/>
  <c r="D117" i="59"/>
  <c r="A12" i="110"/>
  <c r="A44" i="109"/>
  <c r="D21" i="59"/>
  <c r="A4" i="55"/>
  <c r="A36" i="59"/>
  <c r="A29" i="59"/>
  <c r="A25" i="109"/>
  <c r="A17" i="59"/>
  <c r="D5" i="59"/>
  <c r="A21" i="109"/>
  <c r="D69" i="59"/>
  <c r="A81" i="59"/>
  <c r="A105" i="59"/>
  <c r="D44" i="59"/>
  <c r="A109" i="59"/>
  <c r="BP3" i="49"/>
  <c r="U34" i="109" s="1"/>
  <c r="D40" i="59"/>
  <c r="A36" i="109"/>
  <c r="A76" i="59"/>
  <c r="A5" i="120"/>
  <c r="A89" i="59"/>
  <c r="A16" i="56"/>
  <c r="A41" i="59"/>
  <c r="A40" i="59"/>
  <c r="A8" i="109"/>
  <c r="A44" i="59"/>
  <c r="D72" i="59"/>
  <c r="A4" i="120"/>
  <c r="A12" i="59"/>
  <c r="A12" i="109"/>
  <c r="A9" i="109"/>
  <c r="A73" i="59"/>
  <c r="A12" i="56"/>
  <c r="D52" i="59"/>
  <c r="A129" i="59"/>
  <c r="A120" i="59"/>
  <c r="D116" i="59"/>
  <c r="A4" i="56"/>
  <c r="D109" i="59"/>
  <c r="A37" i="59"/>
  <c r="A32" i="59"/>
  <c r="A16" i="121"/>
  <c r="A25" i="110"/>
  <c r="A8" i="55"/>
  <c r="A113" i="59"/>
  <c r="A21" i="59"/>
  <c r="D9" i="59"/>
  <c r="A4" i="110"/>
  <c r="A40" i="109"/>
  <c r="D73" i="59"/>
  <c r="A4" i="121"/>
  <c r="A41" i="109"/>
  <c r="A13" i="121"/>
  <c r="A65" i="59"/>
  <c r="A8" i="56"/>
  <c r="A112" i="59"/>
  <c r="A100" i="59"/>
  <c r="D45" i="59"/>
  <c r="A20" i="59"/>
  <c r="A16" i="59"/>
  <c r="D49" i="59"/>
  <c r="A45" i="59"/>
  <c r="A97" i="59"/>
  <c r="A24" i="110"/>
  <c r="D13" i="59"/>
  <c r="D48" i="59"/>
  <c r="A5" i="56"/>
  <c r="A5" i="110"/>
  <c r="A8" i="110"/>
  <c r="A60" i="109"/>
  <c r="D77" i="59"/>
  <c r="A5" i="55"/>
  <c r="A8" i="59"/>
  <c r="A37" i="109"/>
  <c r="A49" i="59"/>
  <c r="E48" i="109"/>
  <c r="E21" i="109"/>
  <c r="E29" i="109"/>
  <c r="E40" i="109"/>
  <c r="M11" i="109"/>
  <c r="M58" i="109"/>
  <c r="BH33" i="49"/>
  <c r="BJ13" i="49"/>
  <c r="I46" i="109" s="1"/>
  <c r="AE13" i="49"/>
  <c r="I13" i="49" s="1"/>
  <c r="BH13" i="49"/>
  <c r="E44" i="109" s="1"/>
  <c r="BH16" i="49"/>
  <c r="AE16" i="49"/>
  <c r="I16" i="49" s="1"/>
  <c r="BJ16" i="49"/>
  <c r="BH24" i="49"/>
  <c r="AE12" i="49"/>
  <c r="I12" i="49" s="1"/>
  <c r="BJ12" i="49"/>
  <c r="I55" i="109" s="1"/>
  <c r="BH12" i="49"/>
  <c r="E57" i="109" s="1"/>
  <c r="BH32" i="49"/>
  <c r="E37" i="109" s="1"/>
  <c r="G2" i="123"/>
  <c r="E2" i="123"/>
  <c r="T2" i="123"/>
  <c r="U2" i="123"/>
  <c r="Z2" i="123"/>
  <c r="I2" i="123"/>
  <c r="L2" i="123"/>
  <c r="H2" i="123"/>
  <c r="AA2" i="123"/>
  <c r="B15" i="1"/>
  <c r="B14" i="8"/>
  <c r="F2" i="123"/>
  <c r="A2" i="123"/>
  <c r="K2" i="123"/>
  <c r="AD2" i="123"/>
  <c r="P2" i="123"/>
  <c r="B2" i="123"/>
  <c r="J2" i="123"/>
  <c r="N2" i="123"/>
  <c r="M2" i="123"/>
  <c r="S2" i="123"/>
  <c r="AE2" i="123"/>
  <c r="AF2" i="123"/>
  <c r="D2" i="123"/>
  <c r="AB2" i="123"/>
  <c r="V2" i="123"/>
  <c r="O2" i="123"/>
  <c r="B16" i="1"/>
  <c r="B17" i="1"/>
  <c r="B15" i="88"/>
  <c r="B17" i="87"/>
  <c r="Y2" i="123"/>
  <c r="R2" i="123"/>
  <c r="Q2" i="123"/>
  <c r="AC2" i="123"/>
  <c r="C2" i="123"/>
  <c r="W2" i="123"/>
  <c r="X2" i="123"/>
  <c r="B14" i="1"/>
  <c r="B16" i="90"/>
  <c r="E61" i="109" l="1"/>
  <c r="CB7" i="97"/>
  <c r="CB11" i="97"/>
  <c r="CB10" i="97"/>
  <c r="CB9" i="97"/>
  <c r="C7" i="85"/>
  <c r="AT7" i="85"/>
  <c r="CB8" i="97"/>
  <c r="C6" i="97"/>
  <c r="AT6" i="97"/>
  <c r="I39" i="109"/>
  <c r="E45" i="109"/>
  <c r="B15" i="69"/>
  <c r="E64" i="109"/>
  <c r="M26" i="109"/>
  <c r="C9" i="4"/>
  <c r="AT9" i="4"/>
  <c r="C9" i="92"/>
  <c r="B7" i="69"/>
  <c r="AT8" i="5"/>
  <c r="Q50" i="109"/>
  <c r="E56" i="109"/>
  <c r="AW10" i="49"/>
  <c r="E49" i="109"/>
  <c r="I54" i="109"/>
  <c r="B10" i="69"/>
  <c r="I47" i="109"/>
  <c r="E52" i="109"/>
  <c r="B13" i="69"/>
  <c r="E41" i="109"/>
  <c r="M42" i="109"/>
  <c r="AW5" i="49" s="1"/>
  <c r="B11" i="69"/>
  <c r="I22" i="109"/>
  <c r="I62" i="109"/>
  <c r="AU17" i="49" s="1"/>
  <c r="I31" i="109"/>
  <c r="AU6" i="49" s="1"/>
  <c r="E33" i="109"/>
  <c r="B16" i="69"/>
  <c r="E13" i="109"/>
  <c r="E25" i="109"/>
  <c r="B8" i="69"/>
  <c r="E28" i="109"/>
  <c r="AW9" i="49"/>
  <c r="B6" i="69"/>
  <c r="E53" i="109"/>
  <c r="E60" i="109"/>
  <c r="B12" i="69"/>
  <c r="E5" i="109"/>
  <c r="Q19" i="109"/>
  <c r="I30" i="109"/>
  <c r="E24" i="109"/>
  <c r="I23" i="109"/>
  <c r="AU14" i="49" s="1"/>
  <c r="E17" i="109"/>
  <c r="E20" i="109"/>
  <c r="I14" i="109"/>
  <c r="AU11" i="49" s="1"/>
  <c r="E32" i="109"/>
  <c r="U56" i="109"/>
  <c r="X56" i="109" s="1"/>
  <c r="B14" i="69"/>
  <c r="M43" i="109"/>
  <c r="AW8" i="49" s="1"/>
  <c r="E8" i="109"/>
  <c r="I15" i="109"/>
  <c r="E12" i="109"/>
  <c r="E8" i="7"/>
  <c r="E10" i="7"/>
  <c r="X8" i="7"/>
  <c r="I11" i="7"/>
  <c r="X10" i="7"/>
  <c r="M9" i="7"/>
  <c r="E11" i="7"/>
  <c r="Q6" i="7"/>
  <c r="Q7" i="8"/>
  <c r="U7" i="8"/>
  <c r="L7" i="7"/>
  <c r="P8" i="7"/>
  <c r="T11" i="1"/>
  <c r="I8" i="8"/>
  <c r="P7" i="8"/>
  <c r="M11" i="8"/>
  <c r="X9" i="8"/>
  <c r="L10" i="8"/>
  <c r="X10" i="9"/>
  <c r="H10" i="8"/>
  <c r="Q7" i="9"/>
  <c r="P10" i="9"/>
  <c r="X6" i="9"/>
  <c r="U11" i="9"/>
  <c r="X8" i="9"/>
  <c r="P11" i="106"/>
  <c r="P6" i="106"/>
  <c r="Q8" i="9"/>
  <c r="M9" i="106"/>
  <c r="AA1" i="8"/>
  <c r="Q11" i="8"/>
  <c r="Y10" i="9"/>
  <c r="X7" i="9"/>
  <c r="Y7" i="106"/>
  <c r="I6" i="106"/>
  <c r="L11" i="106"/>
  <c r="I9" i="106"/>
  <c r="U8" i="106"/>
  <c r="X10" i="106"/>
  <c r="D10" i="9"/>
  <c r="Y9" i="9"/>
  <c r="D11" i="8"/>
  <c r="M6" i="8"/>
  <c r="D8" i="9"/>
  <c r="Y6" i="8"/>
  <c r="X9" i="106"/>
  <c r="P8" i="106"/>
  <c r="I9" i="8"/>
  <c r="U9" i="9"/>
  <c r="T7" i="9"/>
  <c r="Q8" i="8"/>
  <c r="U9" i="8"/>
  <c r="I6" i="8"/>
  <c r="H11" i="9"/>
  <c r="D9" i="106"/>
  <c r="D10" i="106"/>
  <c r="L6" i="8"/>
  <c r="L6" i="9"/>
  <c r="E8" i="8"/>
  <c r="Y7" i="8"/>
  <c r="Y10" i="8"/>
  <c r="M11" i="9"/>
  <c r="G3" i="123"/>
  <c r="G5" i="123"/>
  <c r="F3" i="123"/>
  <c r="F5" i="123"/>
  <c r="H9" i="9"/>
  <c r="P11" i="8"/>
  <c r="T6" i="8"/>
  <c r="M7" i="8"/>
  <c r="M9" i="9"/>
  <c r="T6" i="9"/>
  <c r="L11" i="9"/>
  <c r="H8" i="8"/>
  <c r="I11" i="9"/>
  <c r="H9" i="8"/>
  <c r="L7" i="9"/>
  <c r="P8" i="8"/>
  <c r="Q6" i="8"/>
  <c r="D7" i="8"/>
  <c r="T11" i="8"/>
  <c r="P6" i="8"/>
  <c r="M9" i="8"/>
  <c r="H10" i="9"/>
  <c r="H6" i="9"/>
  <c r="P7" i="9"/>
  <c r="Y8" i="9"/>
  <c r="E8" i="9"/>
  <c r="I8" i="9"/>
  <c r="M10" i="9"/>
  <c r="I9" i="9"/>
  <c r="D7" i="9"/>
  <c r="E9" i="9"/>
  <c r="U6" i="9"/>
  <c r="I11" i="8"/>
  <c r="U8" i="8"/>
  <c r="D9" i="9"/>
  <c r="U11" i="8"/>
  <c r="X9" i="9"/>
  <c r="I10" i="8"/>
  <c r="L7" i="8"/>
  <c r="E11" i="8"/>
  <c r="M10" i="8"/>
  <c r="L11" i="8"/>
  <c r="AA1" i="9"/>
  <c r="Y7" i="9"/>
  <c r="T9" i="9"/>
  <c r="Q6" i="9"/>
  <c r="U7" i="9"/>
  <c r="L10" i="9"/>
  <c r="D11" i="9"/>
  <c r="D9" i="8"/>
  <c r="X8" i="8"/>
  <c r="T8" i="8"/>
  <c r="X6" i="8"/>
  <c r="M7" i="9"/>
  <c r="E11" i="9"/>
  <c r="U8" i="9"/>
  <c r="H8" i="9"/>
  <c r="P10" i="8"/>
  <c r="T11" i="9"/>
  <c r="Y9" i="8"/>
  <c r="Y8" i="8"/>
  <c r="X7" i="8"/>
  <c r="E7" i="8"/>
  <c r="H6" i="8"/>
  <c r="E7" i="9"/>
  <c r="I6" i="9"/>
  <c r="Y6" i="9"/>
  <c r="E10" i="9"/>
  <c r="L9" i="9"/>
  <c r="H11" i="8"/>
  <c r="P11" i="9"/>
  <c r="T7" i="8"/>
  <c r="Q11" i="9"/>
  <c r="T9" i="8"/>
  <c r="E9" i="8"/>
  <c r="X10" i="8"/>
  <c r="D8" i="8"/>
  <c r="D10" i="8"/>
  <c r="Q10" i="8"/>
  <c r="L9" i="8"/>
  <c r="M6" i="9"/>
  <c r="P6" i="9"/>
  <c r="Q10" i="9"/>
  <c r="I10" i="9"/>
  <c r="T8" i="9"/>
  <c r="U6" i="8"/>
  <c r="X8" i="106"/>
  <c r="I10" i="106"/>
  <c r="D11" i="106"/>
  <c r="Q7" i="7"/>
  <c r="AA1" i="7"/>
  <c r="U6" i="7"/>
  <c r="Q7" i="106"/>
  <c r="H8" i="106"/>
  <c r="U6" i="106"/>
  <c r="H11" i="106"/>
  <c r="E11" i="106"/>
  <c r="T11" i="7"/>
  <c r="X6" i="7"/>
  <c r="Y9" i="7"/>
  <c r="H11" i="1"/>
  <c r="H6" i="7"/>
  <c r="Y6" i="7"/>
  <c r="I9" i="7"/>
  <c r="U7" i="106"/>
  <c r="Q6" i="106"/>
  <c r="Y10" i="106"/>
  <c r="L11" i="7"/>
  <c r="D8" i="7"/>
  <c r="H10" i="1"/>
  <c r="Q11" i="106"/>
  <c r="E7" i="106"/>
  <c r="T9" i="106"/>
  <c r="H9" i="106"/>
  <c r="H11" i="7"/>
  <c r="U7" i="7"/>
  <c r="T6" i="1"/>
  <c r="K3" i="123"/>
  <c r="K5" i="123"/>
  <c r="L4" i="123" s="1"/>
  <c r="E5" i="123"/>
  <c r="E3" i="123"/>
  <c r="A3" i="123"/>
  <c r="A4" i="123"/>
  <c r="L10" i="106"/>
  <c r="D7" i="106"/>
  <c r="P6" i="1"/>
  <c r="D10" i="1"/>
  <c r="D11" i="1"/>
  <c r="X9" i="1"/>
  <c r="L10" i="1"/>
  <c r="H8" i="1"/>
  <c r="L11" i="1"/>
  <c r="X8" i="1"/>
  <c r="U9" i="7"/>
  <c r="M10" i="7"/>
  <c r="E9" i="7"/>
  <c r="X7" i="7"/>
  <c r="D7" i="7"/>
  <c r="L9" i="1"/>
  <c r="AA1" i="1"/>
  <c r="P7" i="1"/>
  <c r="L7" i="1"/>
  <c r="M10" i="106"/>
  <c r="E10" i="106"/>
  <c r="T7" i="7"/>
  <c r="P11" i="1"/>
  <c r="T7" i="1"/>
  <c r="D10" i="7"/>
  <c r="M6" i="106"/>
  <c r="L6" i="106"/>
  <c r="T8" i="106"/>
  <c r="T6" i="106"/>
  <c r="D8" i="106"/>
  <c r="Y6" i="106"/>
  <c r="Y8" i="106"/>
  <c r="Q8" i="106"/>
  <c r="I11" i="106"/>
  <c r="X6" i="106"/>
  <c r="P7" i="106"/>
  <c r="H10" i="106"/>
  <c r="D11" i="7"/>
  <c r="P10" i="7"/>
  <c r="Y7" i="7"/>
  <c r="X10" i="1"/>
  <c r="L6" i="1"/>
  <c r="P10" i="1"/>
  <c r="X7" i="1"/>
  <c r="M7" i="106"/>
  <c r="X7" i="106"/>
  <c r="U9" i="106"/>
  <c r="T7" i="106"/>
  <c r="Y8" i="7"/>
  <c r="T9" i="7"/>
  <c r="U11" i="7"/>
  <c r="Q11" i="7"/>
  <c r="T6" i="7"/>
  <c r="I10" i="7"/>
  <c r="U8" i="7"/>
  <c r="H9" i="7"/>
  <c r="L9" i="7"/>
  <c r="H9" i="1"/>
  <c r="P8" i="1"/>
  <c r="D9" i="1"/>
  <c r="X6" i="1"/>
  <c r="Q10" i="106"/>
  <c r="L9" i="106"/>
  <c r="L7" i="106"/>
  <c r="P6" i="7"/>
  <c r="L6" i="7"/>
  <c r="Q8" i="7"/>
  <c r="I6" i="7"/>
  <c r="M7" i="7"/>
  <c r="X9" i="7"/>
  <c r="D9" i="7"/>
  <c r="T8" i="7"/>
  <c r="Y10" i="7"/>
  <c r="M11" i="106"/>
  <c r="I8" i="106"/>
  <c r="I8" i="7"/>
  <c r="P7" i="7"/>
  <c r="P11" i="7"/>
  <c r="E9" i="106"/>
  <c r="T11" i="106"/>
  <c r="H6" i="106"/>
  <c r="Y9" i="106"/>
  <c r="U11" i="106"/>
  <c r="M11" i="7"/>
  <c r="E7" i="7"/>
  <c r="L10" i="7"/>
  <c r="Q10" i="7"/>
  <c r="H10" i="7"/>
  <c r="M6" i="7"/>
  <c r="T9" i="1"/>
  <c r="D7" i="1"/>
  <c r="T8" i="1"/>
  <c r="D8" i="1"/>
  <c r="P10" i="106"/>
  <c r="AA1" i="106"/>
  <c r="T3" i="123"/>
  <c r="T5" i="123"/>
  <c r="P10" i="97"/>
  <c r="D7" i="97"/>
  <c r="M9" i="97"/>
  <c r="U8" i="97"/>
  <c r="Y7" i="97"/>
  <c r="D9" i="97"/>
  <c r="H10" i="97"/>
  <c r="U7" i="97"/>
  <c r="X6" i="97"/>
  <c r="E9" i="97"/>
  <c r="E7" i="97"/>
  <c r="P6" i="97"/>
  <c r="L10" i="97"/>
  <c r="L9" i="97"/>
  <c r="L7" i="97"/>
  <c r="M6" i="97"/>
  <c r="Y8" i="97"/>
  <c r="Q11" i="97"/>
  <c r="I6" i="97"/>
  <c r="I9" i="97"/>
  <c r="T7" i="97"/>
  <c r="U6" i="97"/>
  <c r="AA1" i="97"/>
  <c r="M11" i="97"/>
  <c r="P8" i="97"/>
  <c r="T6" i="97"/>
  <c r="X10" i="97"/>
  <c r="X8" i="97"/>
  <c r="Y9" i="97"/>
  <c r="U9" i="97"/>
  <c r="I11" i="97"/>
  <c r="H6" i="97"/>
  <c r="Q6" i="97"/>
  <c r="E11" i="97"/>
  <c r="Y10" i="97"/>
  <c r="E10" i="97"/>
  <c r="E8" i="97"/>
  <c r="X7" i="97"/>
  <c r="I10" i="97"/>
  <c r="H8" i="97"/>
  <c r="X9" i="97"/>
  <c r="L6" i="97"/>
  <c r="L11" i="97"/>
  <c r="D8" i="97"/>
  <c r="Y6" i="97"/>
  <c r="I8" i="97"/>
  <c r="H9" i="97"/>
  <c r="U11" i="97"/>
  <c r="P11" i="97"/>
  <c r="M10" i="97"/>
  <c r="P7" i="97"/>
  <c r="T9" i="97"/>
  <c r="T11" i="97"/>
  <c r="Q7" i="97"/>
  <c r="Q8" i="97"/>
  <c r="M7" i="97"/>
  <c r="T8" i="97"/>
  <c r="Q10" i="97"/>
  <c r="D11" i="97"/>
  <c r="H11" i="97"/>
  <c r="D10" i="97"/>
  <c r="X3" i="123"/>
  <c r="X5" i="123"/>
  <c r="Y4" i="123" s="1"/>
  <c r="O3" i="123"/>
  <c r="O5" i="123"/>
  <c r="AA3" i="123"/>
  <c r="AA5" i="123"/>
  <c r="AB4" i="123" s="1"/>
  <c r="V5" i="123"/>
  <c r="V3" i="123"/>
  <c r="W3" i="123"/>
  <c r="W5" i="123"/>
  <c r="X4" i="123" s="1"/>
  <c r="AB5" i="123"/>
  <c r="AC4" i="123" s="1"/>
  <c r="AB3" i="123"/>
  <c r="H5" i="123"/>
  <c r="I4" i="123" s="1"/>
  <c r="H3" i="123"/>
  <c r="D3" i="123"/>
  <c r="C3" i="123"/>
  <c r="AF5" i="123"/>
  <c r="AF3" i="123"/>
  <c r="L3" i="123"/>
  <c r="L5" i="123"/>
  <c r="M4" i="123" s="1"/>
  <c r="AE5" i="123"/>
  <c r="AE3" i="123"/>
  <c r="I5" i="123"/>
  <c r="J4" i="123" s="1"/>
  <c r="I3" i="123"/>
  <c r="S3" i="123"/>
  <c r="S5" i="123"/>
  <c r="AC3" i="123"/>
  <c r="AC5" i="123"/>
  <c r="M3" i="123"/>
  <c r="M5" i="123"/>
  <c r="Q5" i="123"/>
  <c r="Q3" i="123"/>
  <c r="N5" i="123"/>
  <c r="O4" i="123" s="1"/>
  <c r="N3" i="123"/>
  <c r="Z5" i="123"/>
  <c r="AA4" i="123" s="1"/>
  <c r="Z3" i="123"/>
  <c r="J3" i="123"/>
  <c r="J5" i="123"/>
  <c r="R3" i="123"/>
  <c r="R5" i="123"/>
  <c r="S4" i="123" s="1"/>
  <c r="B3" i="123"/>
  <c r="U3" i="123"/>
  <c r="U5" i="123"/>
  <c r="P5" i="123"/>
  <c r="P3" i="123"/>
  <c r="Y3" i="123"/>
  <c r="Y5" i="123"/>
  <c r="AD3" i="123"/>
  <c r="AD5" i="123"/>
  <c r="U9" i="93"/>
  <c r="X7" i="93"/>
  <c r="D9" i="93"/>
  <c r="P11" i="93"/>
  <c r="Y9" i="93"/>
  <c r="Y6" i="93"/>
  <c r="H10" i="93"/>
  <c r="T9" i="93"/>
  <c r="M10" i="93"/>
  <c r="E10" i="93"/>
  <c r="X6" i="93"/>
  <c r="U7" i="93"/>
  <c r="Q6" i="93"/>
  <c r="X8" i="93"/>
  <c r="H11" i="93"/>
  <c r="Y8" i="93"/>
  <c r="X10" i="93"/>
  <c r="E8" i="93"/>
  <c r="U8" i="93"/>
  <c r="L9" i="93"/>
  <c r="T6" i="93"/>
  <c r="I10" i="93"/>
  <c r="L10" i="93"/>
  <c r="L6" i="93"/>
  <c r="Y7" i="93"/>
  <c r="T11" i="93"/>
  <c r="P8" i="93"/>
  <c r="AA1" i="93"/>
  <c r="D11" i="93"/>
  <c r="Q11" i="93"/>
  <c r="L11" i="93"/>
  <c r="I6" i="93"/>
  <c r="T7" i="93"/>
  <c r="E9" i="93"/>
  <c r="T8" i="93"/>
  <c r="D8" i="93"/>
  <c r="H6" i="93"/>
  <c r="Y10" i="93"/>
  <c r="P6" i="93"/>
  <c r="M7" i="93"/>
  <c r="P10" i="93"/>
  <c r="X9" i="93"/>
  <c r="H8" i="93"/>
  <c r="I9" i="93"/>
  <c r="M11" i="93"/>
  <c r="E7" i="93"/>
  <c r="Q10" i="93"/>
  <c r="M6" i="93"/>
  <c r="I8" i="93"/>
  <c r="M9" i="93"/>
  <c r="Q7" i="93"/>
  <c r="U11" i="93"/>
  <c r="P7" i="93"/>
  <c r="Q8" i="93"/>
  <c r="D10" i="93"/>
  <c r="D7" i="93"/>
  <c r="H9" i="93"/>
  <c r="E11" i="93"/>
  <c r="U6" i="93"/>
  <c r="I11" i="93"/>
  <c r="L7" i="93"/>
  <c r="T11" i="102"/>
  <c r="H9" i="102"/>
  <c r="Q10" i="102"/>
  <c r="E7" i="102"/>
  <c r="U8" i="102"/>
  <c r="Y10" i="102"/>
  <c r="P6" i="102"/>
  <c r="D9" i="102"/>
  <c r="M10" i="102"/>
  <c r="P7" i="102"/>
  <c r="H8" i="102"/>
  <c r="X6" i="102"/>
  <c r="X9" i="102"/>
  <c r="T7" i="102"/>
  <c r="L10" i="102"/>
  <c r="Q7" i="102"/>
  <c r="E9" i="102"/>
  <c r="E11" i="102"/>
  <c r="E8" i="102"/>
  <c r="Y8" i="102"/>
  <c r="T6" i="102"/>
  <c r="H10" i="102"/>
  <c r="I10" i="102"/>
  <c r="Q6" i="102"/>
  <c r="L6" i="102"/>
  <c r="U7" i="102"/>
  <c r="Q11" i="102"/>
  <c r="Q8" i="102"/>
  <c r="D7" i="102"/>
  <c r="L9" i="102"/>
  <c r="X7" i="102"/>
  <c r="T8" i="102"/>
  <c r="H11" i="102"/>
  <c r="Y6" i="102"/>
  <c r="L11" i="102"/>
  <c r="U11" i="102"/>
  <c r="T9" i="102"/>
  <c r="Y7" i="102"/>
  <c r="L7" i="102"/>
  <c r="P10" i="102"/>
  <c r="D11" i="102"/>
  <c r="H6" i="102"/>
  <c r="I11" i="102"/>
  <c r="M9" i="102"/>
  <c r="M7" i="102"/>
  <c r="X10" i="102"/>
  <c r="M11" i="102"/>
  <c r="D10" i="102"/>
  <c r="E10" i="102"/>
  <c r="D8" i="102"/>
  <c r="Y9" i="102"/>
  <c r="I9" i="102"/>
  <c r="U6" i="102"/>
  <c r="I6" i="102"/>
  <c r="I8" i="102"/>
  <c r="AA1" i="102"/>
  <c r="M6" i="102"/>
  <c r="U9" i="102"/>
  <c r="X8" i="102"/>
  <c r="P8" i="102"/>
  <c r="P11" i="102"/>
  <c r="E9" i="90"/>
  <c r="L6" i="90"/>
  <c r="E11" i="90"/>
  <c r="Q7" i="90"/>
  <c r="T9" i="90"/>
  <c r="Y7" i="90"/>
  <c r="E7" i="90"/>
  <c r="Y9" i="90"/>
  <c r="I11" i="90"/>
  <c r="D8" i="90"/>
  <c r="T6" i="90"/>
  <c r="E8" i="90"/>
  <c r="Q10" i="90"/>
  <c r="H9" i="90"/>
  <c r="H10" i="90"/>
  <c r="X7" i="90"/>
  <c r="Y10" i="90"/>
  <c r="U6" i="90"/>
  <c r="T11" i="90"/>
  <c r="U7" i="90"/>
  <c r="L11" i="90"/>
  <c r="I6" i="90"/>
  <c r="T8" i="90"/>
  <c r="M6" i="90"/>
  <c r="M7" i="90"/>
  <c r="M11" i="90"/>
  <c r="E10" i="90"/>
  <c r="Q11" i="90"/>
  <c r="H6" i="90"/>
  <c r="Q6" i="90"/>
  <c r="AA1" i="90"/>
  <c r="H8" i="90"/>
  <c r="T7" i="90"/>
  <c r="L7" i="90"/>
  <c r="Q8" i="90"/>
  <c r="P8" i="90"/>
  <c r="U9" i="90"/>
  <c r="X6" i="90"/>
  <c r="L9" i="90"/>
  <c r="I8" i="90"/>
  <c r="Y6" i="90"/>
  <c r="I9" i="90"/>
  <c r="U8" i="90"/>
  <c r="I10" i="90"/>
  <c r="Y8" i="90"/>
  <c r="P10" i="90"/>
  <c r="H11" i="90"/>
  <c r="L10" i="90"/>
  <c r="M10" i="90"/>
  <c r="D11" i="90"/>
  <c r="P6" i="90"/>
  <c r="P11" i="90"/>
  <c r="M9" i="90"/>
  <c r="D7" i="90"/>
  <c r="X9" i="90"/>
  <c r="X8" i="90"/>
  <c r="D9" i="90"/>
  <c r="U11" i="90"/>
  <c r="P7" i="90"/>
  <c r="D10" i="90"/>
  <c r="X10" i="90"/>
  <c r="T9" i="95"/>
  <c r="L7" i="95"/>
  <c r="T6" i="95"/>
  <c r="D9" i="95"/>
  <c r="T11" i="95"/>
  <c r="Q7" i="95"/>
  <c r="M10" i="95"/>
  <c r="H9" i="95"/>
  <c r="U6" i="95"/>
  <c r="M11" i="95"/>
  <c r="P7" i="95"/>
  <c r="E9" i="95"/>
  <c r="I9" i="95"/>
  <c r="I10" i="95"/>
  <c r="Y7" i="95"/>
  <c r="H8" i="95"/>
  <c r="X9" i="95"/>
  <c r="E10" i="95"/>
  <c r="X10" i="95"/>
  <c r="M6" i="95"/>
  <c r="P10" i="95"/>
  <c r="H11" i="95"/>
  <c r="D11" i="95"/>
  <c r="X6" i="95"/>
  <c r="Q10" i="95"/>
  <c r="L11" i="95"/>
  <c r="Q8" i="95"/>
  <c r="D7" i="95"/>
  <c r="D10" i="95"/>
  <c r="I8" i="95"/>
  <c r="AA1" i="95"/>
  <c r="P6" i="95"/>
  <c r="Q11" i="95"/>
  <c r="L6" i="95"/>
  <c r="M9" i="95"/>
  <c r="E8" i="95"/>
  <c r="H10" i="95"/>
  <c r="P11" i="95"/>
  <c r="D8" i="95"/>
  <c r="Q6" i="95"/>
  <c r="X8" i="95"/>
  <c r="I11" i="95"/>
  <c r="Y8" i="95"/>
  <c r="Y6" i="95"/>
  <c r="I6" i="95"/>
  <c r="E11" i="95"/>
  <c r="X7" i="95"/>
  <c r="U11" i="95"/>
  <c r="Y10" i="95"/>
  <c r="U7" i="95"/>
  <c r="P8" i="95"/>
  <c r="U9" i="95"/>
  <c r="M7" i="95"/>
  <c r="T7" i="95"/>
  <c r="U8" i="95"/>
  <c r="L10" i="95"/>
  <c r="L9" i="95"/>
  <c r="Y9" i="95"/>
  <c r="H6" i="95"/>
  <c r="T8" i="95"/>
  <c r="E7" i="95"/>
  <c r="Y10" i="94"/>
  <c r="M9" i="94"/>
  <c r="L10" i="94"/>
  <c r="M11" i="94"/>
  <c r="U7" i="94"/>
  <c r="H9" i="94"/>
  <c r="Q6" i="94"/>
  <c r="D8" i="94"/>
  <c r="Q7" i="94"/>
  <c r="U8" i="94"/>
  <c r="X9" i="94"/>
  <c r="Y8" i="94"/>
  <c r="T11" i="94"/>
  <c r="Y6" i="94"/>
  <c r="H11" i="94"/>
  <c r="I10" i="94"/>
  <c r="Q10" i="94"/>
  <c r="E10" i="94"/>
  <c r="L9" i="94"/>
  <c r="I8" i="94"/>
  <c r="X10" i="94"/>
  <c r="P10" i="94"/>
  <c r="M7" i="94"/>
  <c r="M10" i="94"/>
  <c r="E8" i="94"/>
  <c r="D10" i="94"/>
  <c r="E11" i="94"/>
  <c r="T8" i="94"/>
  <c r="Y7" i="94"/>
  <c r="P7" i="94"/>
  <c r="T9" i="94"/>
  <c r="U9" i="94"/>
  <c r="D11" i="94"/>
  <c r="X8" i="94"/>
  <c r="L7" i="94"/>
  <c r="T7" i="94"/>
  <c r="H10" i="94"/>
  <c r="T6" i="94"/>
  <c r="P11" i="94"/>
  <c r="L11" i="94"/>
  <c r="X6" i="94"/>
  <c r="M6" i="94"/>
  <c r="P8" i="94"/>
  <c r="Y9" i="94"/>
  <c r="U6" i="94"/>
  <c r="AA1" i="94"/>
  <c r="H8" i="94"/>
  <c r="L6" i="94"/>
  <c r="D9" i="94"/>
  <c r="Q11" i="94"/>
  <c r="Q8" i="94"/>
  <c r="E7" i="94"/>
  <c r="E9" i="94"/>
  <c r="U11" i="94"/>
  <c r="X7" i="94"/>
  <c r="H6" i="94"/>
  <c r="I6" i="94"/>
  <c r="I11" i="94"/>
  <c r="P6" i="94"/>
  <c r="D7" i="94"/>
  <c r="I9" i="94"/>
  <c r="U8" i="89"/>
  <c r="D9" i="89"/>
  <c r="M7" i="89"/>
  <c r="D8" i="89"/>
  <c r="I11" i="89"/>
  <c r="U9" i="89"/>
  <c r="T6" i="89"/>
  <c r="I6" i="89"/>
  <c r="H6" i="89"/>
  <c r="E8" i="89"/>
  <c r="Y7" i="89"/>
  <c r="AA1" i="89"/>
  <c r="L7" i="89"/>
  <c r="E9" i="89"/>
  <c r="L11" i="89"/>
  <c r="P8" i="89"/>
  <c r="H8" i="89"/>
  <c r="Q8" i="89"/>
  <c r="I10" i="89"/>
  <c r="M6" i="89"/>
  <c r="M10" i="89"/>
  <c r="L6" i="89"/>
  <c r="H9" i="89"/>
  <c r="U11" i="89"/>
  <c r="P7" i="89"/>
  <c r="D7" i="89"/>
  <c r="P11" i="89"/>
  <c r="U7" i="89"/>
  <c r="I9" i="89"/>
  <c r="Y6" i="89"/>
  <c r="X9" i="89"/>
  <c r="Q11" i="89"/>
  <c r="X10" i="89"/>
  <c r="T9" i="89"/>
  <c r="Q7" i="89"/>
  <c r="L9" i="89"/>
  <c r="Q6" i="89"/>
  <c r="D11" i="89"/>
  <c r="Y9" i="89"/>
  <c r="M11" i="89"/>
  <c r="Y10" i="89"/>
  <c r="P10" i="89"/>
  <c r="T7" i="89"/>
  <c r="Q10" i="89"/>
  <c r="U6" i="89"/>
  <c r="H11" i="89"/>
  <c r="I8" i="89"/>
  <c r="X8" i="89"/>
  <c r="Y8" i="89"/>
  <c r="E10" i="89"/>
  <c r="D10" i="89"/>
  <c r="H10" i="89"/>
  <c r="E7" i="89"/>
  <c r="M9" i="89"/>
  <c r="P6" i="89"/>
  <c r="T8" i="89"/>
  <c r="T11" i="89"/>
  <c r="X6" i="89"/>
  <c r="X7" i="89"/>
  <c r="E11" i="89"/>
  <c r="L10" i="89"/>
  <c r="I6" i="10"/>
  <c r="Y8" i="10"/>
  <c r="P10" i="10"/>
  <c r="H6" i="10"/>
  <c r="Y6" i="10"/>
  <c r="L10" i="10"/>
  <c r="X8" i="10"/>
  <c r="Q7" i="10"/>
  <c r="X6" i="10"/>
  <c r="U7" i="10"/>
  <c r="T8" i="10"/>
  <c r="T11" i="10"/>
  <c r="P6" i="10"/>
  <c r="AA1" i="10"/>
  <c r="Y10" i="10"/>
  <c r="I11" i="10"/>
  <c r="E8" i="10"/>
  <c r="U11" i="10"/>
  <c r="Q8" i="10"/>
  <c r="D7" i="10"/>
  <c r="Y7" i="10"/>
  <c r="Q6" i="10"/>
  <c r="L11" i="10"/>
  <c r="U8" i="10"/>
  <c r="E9" i="10"/>
  <c r="D8" i="10"/>
  <c r="E10" i="10"/>
  <c r="P11" i="10"/>
  <c r="X9" i="10"/>
  <c r="M11" i="10"/>
  <c r="H10" i="10"/>
  <c r="T7" i="10"/>
  <c r="H8" i="10"/>
  <c r="I9" i="10"/>
  <c r="L9" i="10"/>
  <c r="Q10" i="10"/>
  <c r="E7" i="10"/>
  <c r="D10" i="10"/>
  <c r="X7" i="10"/>
  <c r="M7" i="10"/>
  <c r="I8" i="10"/>
  <c r="M10" i="10"/>
  <c r="P8" i="10"/>
  <c r="I10" i="10"/>
  <c r="P7" i="10"/>
  <c r="D9" i="10"/>
  <c r="T9" i="10"/>
  <c r="U9" i="10"/>
  <c r="L7" i="10"/>
  <c r="H11" i="10"/>
  <c r="H9" i="10"/>
  <c r="U6" i="10"/>
  <c r="T6" i="10"/>
  <c r="M9" i="10"/>
  <c r="L6" i="10"/>
  <c r="Q11" i="10"/>
  <c r="D11" i="10"/>
  <c r="M6" i="10"/>
  <c r="Y9" i="10"/>
  <c r="X10" i="10"/>
  <c r="E11" i="10"/>
  <c r="Y6" i="6"/>
  <c r="P7" i="6"/>
  <c r="L9" i="6"/>
  <c r="T8" i="6"/>
  <c r="L11" i="6"/>
  <c r="H10" i="6"/>
  <c r="H6" i="6"/>
  <c r="E10" i="6"/>
  <c r="U7" i="6"/>
  <c r="X7" i="6"/>
  <c r="P10" i="6"/>
  <c r="D10" i="6"/>
  <c r="E11" i="6"/>
  <c r="D8" i="6"/>
  <c r="P6" i="6"/>
  <c r="L6" i="6"/>
  <c r="X9" i="6"/>
  <c r="M11" i="6"/>
  <c r="D7" i="6"/>
  <c r="T9" i="6"/>
  <c r="I10" i="6"/>
  <c r="U6" i="6"/>
  <c r="L7" i="6"/>
  <c r="D9" i="6"/>
  <c r="T7" i="6"/>
  <c r="Y9" i="6"/>
  <c r="D11" i="6"/>
  <c r="X8" i="6"/>
  <c r="Q11" i="6"/>
  <c r="H9" i="6"/>
  <c r="U8" i="6"/>
  <c r="L10" i="6"/>
  <c r="T6" i="6"/>
  <c r="X6" i="6"/>
  <c r="Y10" i="6"/>
  <c r="U9" i="6"/>
  <c r="I11" i="6"/>
  <c r="P11" i="6"/>
  <c r="Q10" i="6"/>
  <c r="Y7" i="6"/>
  <c r="X10" i="6"/>
  <c r="AA1" i="6"/>
  <c r="T11" i="6"/>
  <c r="Y8" i="6"/>
  <c r="H8" i="6"/>
  <c r="P8" i="6"/>
  <c r="H11" i="6"/>
  <c r="U11" i="6"/>
  <c r="M10" i="6"/>
  <c r="X7" i="5"/>
  <c r="X6" i="5"/>
  <c r="T6" i="5"/>
  <c r="P7" i="5"/>
  <c r="T8" i="5"/>
  <c r="D11" i="5"/>
  <c r="Y7" i="5"/>
  <c r="P8" i="5"/>
  <c r="X8" i="5"/>
  <c r="D8" i="5"/>
  <c r="U6" i="5"/>
  <c r="Y8" i="5"/>
  <c r="H9" i="5"/>
  <c r="L6" i="5"/>
  <c r="L10" i="5"/>
  <c r="U9" i="5"/>
  <c r="P10" i="5"/>
  <c r="E11" i="5"/>
  <c r="Y9" i="5"/>
  <c r="Y6" i="5"/>
  <c r="D7" i="5"/>
  <c r="Q11" i="5"/>
  <c r="E10" i="5"/>
  <c r="D10" i="5"/>
  <c r="I10" i="5"/>
  <c r="L7" i="5"/>
  <c r="D9" i="5"/>
  <c r="P11" i="5"/>
  <c r="X10" i="5"/>
  <c r="T9" i="5"/>
  <c r="H10" i="5"/>
  <c r="U7" i="5"/>
  <c r="M10" i="5"/>
  <c r="AA1" i="5"/>
  <c r="L11" i="5"/>
  <c r="H11" i="5"/>
  <c r="Q10" i="5"/>
  <c r="X9" i="5"/>
  <c r="U11" i="5"/>
  <c r="H6" i="5"/>
  <c r="M11" i="5"/>
  <c r="P6" i="5"/>
  <c r="L9" i="5"/>
  <c r="I11" i="5"/>
  <c r="T7" i="5"/>
  <c r="U8" i="5"/>
  <c r="H8" i="5"/>
  <c r="T11" i="5"/>
  <c r="Y10" i="5"/>
  <c r="X6" i="85"/>
  <c r="U7" i="85"/>
  <c r="Y10" i="85"/>
  <c r="M10" i="85"/>
  <c r="D10" i="85"/>
  <c r="I8" i="85"/>
  <c r="Y6" i="85"/>
  <c r="P8" i="85"/>
  <c r="M11" i="85"/>
  <c r="L6" i="85"/>
  <c r="Q8" i="85"/>
  <c r="H8" i="85"/>
  <c r="T11" i="85"/>
  <c r="X7" i="85"/>
  <c r="I6" i="85"/>
  <c r="D8" i="85"/>
  <c r="E11" i="85"/>
  <c r="Y9" i="85"/>
  <c r="U8" i="85"/>
  <c r="T6" i="85"/>
  <c r="L9" i="85"/>
  <c r="H6" i="85"/>
  <c r="L11" i="85"/>
  <c r="Q7" i="85"/>
  <c r="P7" i="85"/>
  <c r="E8" i="85"/>
  <c r="E9" i="85"/>
  <c r="M7" i="85"/>
  <c r="X8" i="85"/>
  <c r="D11" i="85"/>
  <c r="D9" i="85"/>
  <c r="Y7" i="85"/>
  <c r="I9" i="85"/>
  <c r="M9" i="85"/>
  <c r="H10" i="85"/>
  <c r="Q10" i="85"/>
  <c r="L10" i="85"/>
  <c r="Y8" i="85"/>
  <c r="P10" i="85"/>
  <c r="T7" i="85"/>
  <c r="P6" i="85"/>
  <c r="D7" i="85"/>
  <c r="I11" i="85"/>
  <c r="X10" i="85"/>
  <c r="E7" i="85"/>
  <c r="I10" i="85"/>
  <c r="P11" i="85"/>
  <c r="U9" i="85"/>
  <c r="Q11" i="85"/>
  <c r="T8" i="85"/>
  <c r="Q6" i="85"/>
  <c r="X9" i="85"/>
  <c r="AA1" i="85"/>
  <c r="T9" i="85"/>
  <c r="H11" i="85"/>
  <c r="M6" i="85"/>
  <c r="U11" i="85"/>
  <c r="U6" i="85"/>
  <c r="E10" i="85"/>
  <c r="L7" i="85"/>
  <c r="H9" i="85"/>
  <c r="H10" i="105"/>
  <c r="Q11" i="105"/>
  <c r="Y7" i="105"/>
  <c r="P8" i="105"/>
  <c r="X9" i="105"/>
  <c r="E11" i="105"/>
  <c r="T9" i="105"/>
  <c r="X7" i="105"/>
  <c r="H11" i="105"/>
  <c r="P11" i="105"/>
  <c r="D7" i="105"/>
  <c r="D10" i="105"/>
  <c r="Y6" i="105"/>
  <c r="H8" i="105"/>
  <c r="L6" i="105"/>
  <c r="U7" i="105"/>
  <c r="U8" i="105"/>
  <c r="Q10" i="105"/>
  <c r="D11" i="105"/>
  <c r="Y8" i="105"/>
  <c r="T6" i="105"/>
  <c r="U11" i="105"/>
  <c r="P10" i="105"/>
  <c r="M7" i="105"/>
  <c r="I8" i="105"/>
  <c r="Y10" i="105"/>
  <c r="H9" i="105"/>
  <c r="H6" i="105"/>
  <c r="U9" i="105"/>
  <c r="L9" i="105"/>
  <c r="U6" i="105"/>
  <c r="M11" i="105"/>
  <c r="E10" i="105"/>
  <c r="Q8" i="105"/>
  <c r="E9" i="105"/>
  <c r="E7" i="105"/>
  <c r="Q6" i="105"/>
  <c r="I11" i="105"/>
  <c r="X6" i="105"/>
  <c r="I10" i="105"/>
  <c r="I6" i="105"/>
  <c r="L7" i="105"/>
  <c r="E8" i="105"/>
  <c r="M6" i="105"/>
  <c r="I9" i="105"/>
  <c r="T11" i="105"/>
  <c r="Q7" i="105"/>
  <c r="L11" i="105"/>
  <c r="M9" i="105"/>
  <c r="T7" i="105"/>
  <c r="D8" i="105"/>
  <c r="X10" i="105"/>
  <c r="M10" i="105"/>
  <c r="P7" i="105"/>
  <c r="L10" i="105"/>
  <c r="X8" i="105"/>
  <c r="Y9" i="105"/>
  <c r="AA1" i="105"/>
  <c r="T8" i="105"/>
  <c r="P6" i="105"/>
  <c r="D9" i="105"/>
  <c r="U9" i="86"/>
  <c r="X9" i="86"/>
  <c r="L9" i="86"/>
  <c r="L6" i="86"/>
  <c r="X8" i="86"/>
  <c r="U11" i="86"/>
  <c r="H10" i="86"/>
  <c r="P11" i="86"/>
  <c r="Y8" i="86"/>
  <c r="E7" i="86"/>
  <c r="I9" i="86"/>
  <c r="M11" i="86"/>
  <c r="M10" i="86"/>
  <c r="H11" i="86"/>
  <c r="E10" i="86"/>
  <c r="L7" i="86"/>
  <c r="Q11" i="86"/>
  <c r="T7" i="86"/>
  <c r="I10" i="86"/>
  <c r="D9" i="86"/>
  <c r="I6" i="86"/>
  <c r="E11" i="86"/>
  <c r="E8" i="86"/>
  <c r="T9" i="86"/>
  <c r="P10" i="86"/>
  <c r="P7" i="86"/>
  <c r="U8" i="86"/>
  <c r="Q7" i="86"/>
  <c r="L10" i="86"/>
  <c r="Q10" i="86"/>
  <c r="H9" i="86"/>
  <c r="L11" i="86"/>
  <c r="D7" i="86"/>
  <c r="T11" i="86"/>
  <c r="Q6" i="86"/>
  <c r="X10" i="86"/>
  <c r="E9" i="86"/>
  <c r="U6" i="86"/>
  <c r="D11" i="86"/>
  <c r="Y10" i="86"/>
  <c r="Y7" i="86"/>
  <c r="U7" i="86"/>
  <c r="T6" i="86"/>
  <c r="I8" i="86"/>
  <c r="I11" i="86"/>
  <c r="D10" i="86"/>
  <c r="AA1" i="86"/>
  <c r="H6" i="86"/>
  <c r="M7" i="86"/>
  <c r="P8" i="86"/>
  <c r="X7" i="86"/>
  <c r="M9" i="86"/>
  <c r="T8" i="86"/>
  <c r="Q8" i="86"/>
  <c r="H8" i="86"/>
  <c r="D8" i="86"/>
  <c r="Y6" i="86"/>
  <c r="Y9" i="86"/>
  <c r="M6" i="86"/>
  <c r="X6" i="86"/>
  <c r="P6" i="86"/>
  <c r="E10" i="108"/>
  <c r="T6" i="108"/>
  <c r="P11" i="108"/>
  <c r="E7" i="108"/>
  <c r="H9" i="108"/>
  <c r="U6" i="108"/>
  <c r="X10" i="108"/>
  <c r="M11" i="108"/>
  <c r="I11" i="108"/>
  <c r="I8" i="108"/>
  <c r="T8" i="108"/>
  <c r="D9" i="108"/>
  <c r="M7" i="108"/>
  <c r="I9" i="108"/>
  <c r="M10" i="108"/>
  <c r="E8" i="108"/>
  <c r="Q8" i="108"/>
  <c r="X7" i="108"/>
  <c r="Q7" i="108"/>
  <c r="L11" i="108"/>
  <c r="H8" i="108"/>
  <c r="Y9" i="108"/>
  <c r="U8" i="108"/>
  <c r="Y10" i="108"/>
  <c r="Y7" i="108"/>
  <c r="Y6" i="108"/>
  <c r="M6" i="108"/>
  <c r="H11" i="108"/>
  <c r="I6" i="108"/>
  <c r="P6" i="108"/>
  <c r="H10" i="108"/>
  <c r="D11" i="108"/>
  <c r="L10" i="108"/>
  <c r="T9" i="108"/>
  <c r="D10" i="108"/>
  <c r="M9" i="108"/>
  <c r="T11" i="108"/>
  <c r="I10" i="108"/>
  <c r="Y8" i="108"/>
  <c r="E9" i="108"/>
  <c r="X8" i="108"/>
  <c r="U11" i="108"/>
  <c r="X6" i="108"/>
  <c r="L7" i="108"/>
  <c r="U9" i="108"/>
  <c r="P8" i="108"/>
  <c r="H6" i="108"/>
  <c r="L9" i="108"/>
  <c r="T7" i="108"/>
  <c r="AA1" i="108"/>
  <c r="U7" i="108"/>
  <c r="D8" i="108"/>
  <c r="P10" i="108"/>
  <c r="L6" i="108"/>
  <c r="P7" i="108"/>
  <c r="Q6" i="108"/>
  <c r="Q11" i="108"/>
  <c r="X9" i="108"/>
  <c r="Q10" i="108"/>
  <c r="E11" i="108"/>
  <c r="D7" i="108"/>
  <c r="N60" i="117"/>
  <c r="X9" i="117"/>
  <c r="K62" i="117"/>
  <c r="J56" i="117"/>
  <c r="J58" i="117"/>
  <c r="H10" i="117"/>
  <c r="N61" i="117"/>
  <c r="J60" i="117"/>
  <c r="T7" i="117"/>
  <c r="J62" i="117"/>
  <c r="G59" i="117"/>
  <c r="H6" i="117"/>
  <c r="F60" i="117"/>
  <c r="L7" i="117"/>
  <c r="T9" i="117"/>
  <c r="O59" i="117"/>
  <c r="C56" i="117"/>
  <c r="F56" i="117"/>
  <c r="N56" i="117"/>
  <c r="L6" i="117"/>
  <c r="P10" i="117"/>
  <c r="D8" i="117"/>
  <c r="N62" i="117"/>
  <c r="L11" i="117"/>
  <c r="B56" i="117"/>
  <c r="J59" i="117"/>
  <c r="K61" i="117"/>
  <c r="C59" i="117"/>
  <c r="X10" i="117"/>
  <c r="G60" i="117"/>
  <c r="K60" i="117"/>
  <c r="O58" i="117"/>
  <c r="H8" i="117"/>
  <c r="N58" i="117"/>
  <c r="G62" i="117"/>
  <c r="P6" i="117"/>
  <c r="X8" i="117"/>
  <c r="K59" i="117"/>
  <c r="C60" i="117"/>
  <c r="D11" i="117"/>
  <c r="K58" i="117"/>
  <c r="P7" i="117"/>
  <c r="X7" i="117"/>
  <c r="D9" i="117"/>
  <c r="C62" i="117"/>
  <c r="F62" i="117"/>
  <c r="L9" i="117"/>
  <c r="O62" i="117"/>
  <c r="AA1" i="117"/>
  <c r="X6" i="117"/>
  <c r="T11" i="117"/>
  <c r="T8" i="117"/>
  <c r="P11" i="117"/>
  <c r="J61" i="117"/>
  <c r="G61" i="117"/>
  <c r="L10" i="117"/>
  <c r="C61" i="117"/>
  <c r="O60" i="117"/>
  <c r="N59" i="117"/>
  <c r="H11" i="117"/>
  <c r="D10" i="117"/>
  <c r="G58" i="117"/>
  <c r="F61" i="117"/>
  <c r="C58" i="117"/>
  <c r="D7" i="117"/>
  <c r="H9" i="117"/>
  <c r="F59" i="117"/>
  <c r="P8" i="117"/>
  <c r="T6" i="117"/>
  <c r="F58" i="117"/>
  <c r="O61" i="117"/>
  <c r="Y6" i="98"/>
  <c r="L9" i="98"/>
  <c r="Q8" i="98"/>
  <c r="I8" i="98"/>
  <c r="X6" i="98"/>
  <c r="Y7" i="98"/>
  <c r="Q10" i="98"/>
  <c r="Y8" i="98"/>
  <c r="H6" i="98"/>
  <c r="E9" i="98"/>
  <c r="P11" i="98"/>
  <c r="T7" i="98"/>
  <c r="U11" i="98"/>
  <c r="U7" i="98"/>
  <c r="H11" i="98"/>
  <c r="AA1" i="98"/>
  <c r="D9" i="98"/>
  <c r="H8" i="98"/>
  <c r="Q6" i="98"/>
  <c r="L11" i="98"/>
  <c r="M11" i="98"/>
  <c r="E10" i="98"/>
  <c r="U8" i="98"/>
  <c r="T9" i="98"/>
  <c r="X7" i="98"/>
  <c r="I6" i="98"/>
  <c r="M7" i="98"/>
  <c r="H10" i="98"/>
  <c r="D11" i="98"/>
  <c r="Q7" i="98"/>
  <c r="T6" i="98"/>
  <c r="M6" i="98"/>
  <c r="X10" i="98"/>
  <c r="H9" i="98"/>
  <c r="L10" i="98"/>
  <c r="E7" i="98"/>
  <c r="L7" i="98"/>
  <c r="I11" i="98"/>
  <c r="I9" i="98"/>
  <c r="M10" i="98"/>
  <c r="E8" i="98"/>
  <c r="P8" i="98"/>
  <c r="U9" i="98"/>
  <c r="M9" i="98"/>
  <c r="X9" i="98"/>
  <c r="X8" i="98"/>
  <c r="D8" i="98"/>
  <c r="P6" i="98"/>
  <c r="I10" i="98"/>
  <c r="L6" i="98"/>
  <c r="T11" i="98"/>
  <c r="D7" i="98"/>
  <c r="Y10" i="98"/>
  <c r="T8" i="98"/>
  <c r="Y9" i="98"/>
  <c r="P10" i="98"/>
  <c r="Q11" i="98"/>
  <c r="E11" i="98"/>
  <c r="D10" i="98"/>
  <c r="U6" i="98"/>
  <c r="P7" i="98"/>
  <c r="X6" i="88"/>
  <c r="L7" i="88"/>
  <c r="H11" i="88"/>
  <c r="T8" i="88"/>
  <c r="Q6" i="88"/>
  <c r="X8" i="88"/>
  <c r="L10" i="88"/>
  <c r="D7" i="88"/>
  <c r="E10" i="88"/>
  <c r="I10" i="88"/>
  <c r="U7" i="88"/>
  <c r="M11" i="88"/>
  <c r="T6" i="88"/>
  <c r="E11" i="88"/>
  <c r="U11" i="88"/>
  <c r="Q11" i="88"/>
  <c r="P11" i="88"/>
  <c r="P6" i="88"/>
  <c r="X7" i="88"/>
  <c r="T7" i="88"/>
  <c r="M10" i="88"/>
  <c r="L6" i="88"/>
  <c r="H8" i="88"/>
  <c r="H10" i="88"/>
  <c r="X9" i="88"/>
  <c r="M7" i="88"/>
  <c r="E7" i="88"/>
  <c r="I11" i="88"/>
  <c r="P7" i="88"/>
  <c r="U6" i="88"/>
  <c r="Y8" i="88"/>
  <c r="L11" i="88"/>
  <c r="Y7" i="88"/>
  <c r="P10" i="88"/>
  <c r="D9" i="88"/>
  <c r="I8" i="88"/>
  <c r="X10" i="88"/>
  <c r="T9" i="88"/>
  <c r="I6" i="88"/>
  <c r="U8" i="88"/>
  <c r="Y10" i="88"/>
  <c r="H9" i="88"/>
  <c r="Q7" i="88"/>
  <c r="T11" i="88"/>
  <c r="D11" i="88"/>
  <c r="M6" i="88"/>
  <c r="M9" i="88"/>
  <c r="AA1" i="88"/>
  <c r="D8" i="88"/>
  <c r="E8" i="88"/>
  <c r="I9" i="88"/>
  <c r="Y9" i="88"/>
  <c r="L9" i="88"/>
  <c r="Q8" i="88"/>
  <c r="H6" i="88"/>
  <c r="Y6" i="88"/>
  <c r="D10" i="88"/>
  <c r="U9" i="88"/>
  <c r="Q10" i="88"/>
  <c r="E9" i="88"/>
  <c r="P8" i="88"/>
  <c r="L9" i="104"/>
  <c r="T11" i="104"/>
  <c r="Y8" i="104"/>
  <c r="L11" i="104"/>
  <c r="X7" i="104"/>
  <c r="P11" i="104"/>
  <c r="D9" i="104"/>
  <c r="H6" i="104"/>
  <c r="Q11" i="104"/>
  <c r="U8" i="104"/>
  <c r="I8" i="104"/>
  <c r="E7" i="104"/>
  <c r="L7" i="104"/>
  <c r="Q7" i="104"/>
  <c r="P7" i="104"/>
  <c r="H10" i="104"/>
  <c r="E8" i="104"/>
  <c r="I9" i="104"/>
  <c r="E9" i="104"/>
  <c r="Q6" i="104"/>
  <c r="H9" i="104"/>
  <c r="M10" i="104"/>
  <c r="D11" i="104"/>
  <c r="M7" i="104"/>
  <c r="L10" i="104"/>
  <c r="U11" i="104"/>
  <c r="T8" i="104"/>
  <c r="M11" i="104"/>
  <c r="M6" i="104"/>
  <c r="T7" i="104"/>
  <c r="Y9" i="104"/>
  <c r="H8" i="104"/>
  <c r="T6" i="104"/>
  <c r="U6" i="104"/>
  <c r="P6" i="104"/>
  <c r="I10" i="104"/>
  <c r="H11" i="104"/>
  <c r="P10" i="104"/>
  <c r="Y7" i="104"/>
  <c r="E10" i="104"/>
  <c r="L6" i="104"/>
  <c r="I6" i="104"/>
  <c r="X8" i="104"/>
  <c r="Q8" i="104"/>
  <c r="X6" i="104"/>
  <c r="X9" i="104"/>
  <c r="Y10" i="104"/>
  <c r="U9" i="104"/>
  <c r="Y6" i="104"/>
  <c r="E11" i="104"/>
  <c r="M9" i="104"/>
  <c r="X10" i="104"/>
  <c r="D10" i="104"/>
  <c r="T9" i="104"/>
  <c r="U7" i="104"/>
  <c r="Q10" i="104"/>
  <c r="P8" i="104"/>
  <c r="D8" i="104"/>
  <c r="AA1" i="104"/>
  <c r="D7" i="104"/>
  <c r="I11" i="104"/>
  <c r="Q7" i="100"/>
  <c r="L9" i="100"/>
  <c r="E9" i="100"/>
  <c r="Y10" i="100"/>
  <c r="Y6" i="100"/>
  <c r="P11" i="100"/>
  <c r="L11" i="100"/>
  <c r="M10" i="100"/>
  <c r="T11" i="100"/>
  <c r="D10" i="100"/>
  <c r="D8" i="100"/>
  <c r="M11" i="100"/>
  <c r="I11" i="100"/>
  <c r="P8" i="100"/>
  <c r="T8" i="100"/>
  <c r="E10" i="100"/>
  <c r="H9" i="100"/>
  <c r="L7" i="100"/>
  <c r="D7" i="100"/>
  <c r="M7" i="100"/>
  <c r="D9" i="100"/>
  <c r="Y9" i="100"/>
  <c r="AA1" i="100"/>
  <c r="E8" i="100"/>
  <c r="Q6" i="100"/>
  <c r="U6" i="100"/>
  <c r="T6" i="100"/>
  <c r="X8" i="100"/>
  <c r="T7" i="100"/>
  <c r="X6" i="100"/>
  <c r="P10" i="100"/>
  <c r="H8" i="100"/>
  <c r="M9" i="100"/>
  <c r="U8" i="100"/>
  <c r="X9" i="100"/>
  <c r="Q11" i="100"/>
  <c r="E11" i="100"/>
  <c r="I6" i="100"/>
  <c r="E7" i="100"/>
  <c r="U7" i="100"/>
  <c r="P6" i="100"/>
  <c r="P7" i="100"/>
  <c r="D11" i="100"/>
  <c r="Q10" i="100"/>
  <c r="L6" i="100"/>
  <c r="X7" i="100"/>
  <c r="U9" i="100"/>
  <c r="I9" i="100"/>
  <c r="H10" i="100"/>
  <c r="U11" i="100"/>
  <c r="M6" i="100"/>
  <c r="I8" i="100"/>
  <c r="X10" i="100"/>
  <c r="Q8" i="100"/>
  <c r="H6" i="100"/>
  <c r="L10" i="100"/>
  <c r="Y8" i="100"/>
  <c r="Y7" i="100"/>
  <c r="T9" i="100"/>
  <c r="H11" i="100"/>
  <c r="I10" i="100"/>
  <c r="L7" i="103"/>
  <c r="X8" i="103"/>
  <c r="P7" i="103"/>
  <c r="X9" i="103"/>
  <c r="D11" i="103"/>
  <c r="E9" i="103"/>
  <c r="D9" i="103"/>
  <c r="Y9" i="103"/>
  <c r="H11" i="103"/>
  <c r="I10" i="103"/>
  <c r="Q11" i="103"/>
  <c r="Y7" i="103"/>
  <c r="U6" i="103"/>
  <c r="T8" i="103"/>
  <c r="L10" i="103"/>
  <c r="Y8" i="103"/>
  <c r="P6" i="103"/>
  <c r="E11" i="103"/>
  <c r="E7" i="103"/>
  <c r="M7" i="103"/>
  <c r="Y10" i="103"/>
  <c r="L11" i="103"/>
  <c r="T11" i="103"/>
  <c r="I8" i="103"/>
  <c r="D7" i="103"/>
  <c r="Q10" i="103"/>
  <c r="P10" i="103"/>
  <c r="Q7" i="103"/>
  <c r="Q8" i="103"/>
  <c r="E8" i="103"/>
  <c r="M9" i="103"/>
  <c r="U11" i="103"/>
  <c r="T7" i="103"/>
  <c r="I11" i="103"/>
  <c r="L9" i="103"/>
  <c r="U7" i="103"/>
  <c r="T6" i="103"/>
  <c r="D10" i="103"/>
  <c r="I9" i="103"/>
  <c r="M11" i="103"/>
  <c r="P8" i="103"/>
  <c r="U8" i="103"/>
  <c r="X10" i="103"/>
  <c r="I6" i="103"/>
  <c r="E10" i="103"/>
  <c r="H8" i="103"/>
  <c r="AA1" i="103"/>
  <c r="X7" i="103"/>
  <c r="D8" i="103"/>
  <c r="M6" i="103"/>
  <c r="Q6" i="103"/>
  <c r="T9" i="103"/>
  <c r="L6" i="103"/>
  <c r="H9" i="103"/>
  <c r="H10" i="103"/>
  <c r="M10" i="103"/>
  <c r="Y6" i="103"/>
  <c r="X6" i="103"/>
  <c r="U9" i="103"/>
  <c r="P11" i="103"/>
  <c r="H6" i="103"/>
  <c r="T9" i="91"/>
  <c r="U11" i="91"/>
  <c r="M7" i="91"/>
  <c r="M11" i="91"/>
  <c r="M10" i="91"/>
  <c r="D11" i="91"/>
  <c r="D7" i="91"/>
  <c r="Q8" i="91"/>
  <c r="Q7" i="91"/>
  <c r="U8" i="91"/>
  <c r="I8" i="91"/>
  <c r="P8" i="91"/>
  <c r="Q11" i="91"/>
  <c r="L9" i="91"/>
  <c r="E7" i="91"/>
  <c r="D10" i="91"/>
  <c r="M9" i="91"/>
  <c r="Y7" i="91"/>
  <c r="L6" i="91"/>
  <c r="P11" i="91"/>
  <c r="E10" i="91"/>
  <c r="U6" i="91"/>
  <c r="I11" i="91"/>
  <c r="E11" i="91"/>
  <c r="T8" i="91"/>
  <c r="T7" i="91"/>
  <c r="Q10" i="91"/>
  <c r="T6" i="91"/>
  <c r="H6" i="91"/>
  <c r="L10" i="91"/>
  <c r="U7" i="91"/>
  <c r="Y10" i="91"/>
  <c r="H8" i="91"/>
  <c r="L7" i="91"/>
  <c r="I10" i="91"/>
  <c r="X10" i="91"/>
  <c r="H9" i="91"/>
  <c r="E9" i="91"/>
  <c r="L11" i="91"/>
  <c r="X7" i="91"/>
  <c r="I9" i="91"/>
  <c r="Y8" i="91"/>
  <c r="D8" i="91"/>
  <c r="I6" i="91"/>
  <c r="T11" i="91"/>
  <c r="P10" i="91"/>
  <c r="X8" i="91"/>
  <c r="H10" i="91"/>
  <c r="AA1" i="91"/>
  <c r="X6" i="91"/>
  <c r="M6" i="91"/>
  <c r="Q6" i="91"/>
  <c r="E8" i="91"/>
  <c r="U9" i="91"/>
  <c r="P7" i="91"/>
  <c r="X9" i="91"/>
  <c r="D9" i="91"/>
  <c r="Y9" i="91"/>
  <c r="Y6" i="91"/>
  <c r="H11" i="91"/>
  <c r="P6" i="91"/>
  <c r="T8" i="107"/>
  <c r="I10" i="107"/>
  <c r="M6" i="107"/>
  <c r="L11" i="107"/>
  <c r="T11" i="107"/>
  <c r="P6" i="107"/>
  <c r="T6" i="107"/>
  <c r="U9" i="107"/>
  <c r="M9" i="107"/>
  <c r="P8" i="107"/>
  <c r="L6" i="107"/>
  <c r="X8" i="107"/>
  <c r="E10" i="107"/>
  <c r="E7" i="107"/>
  <c r="D7" i="107"/>
  <c r="Q8" i="107"/>
  <c r="Q7" i="107"/>
  <c r="M7" i="107"/>
  <c r="Q11" i="107"/>
  <c r="X7" i="107"/>
  <c r="H6" i="107"/>
  <c r="P11" i="107"/>
  <c r="Q6" i="107"/>
  <c r="U11" i="107"/>
  <c r="Q10" i="107"/>
  <c r="T9" i="107"/>
  <c r="H9" i="107"/>
  <c r="P7" i="107"/>
  <c r="D11" i="107"/>
  <c r="D9" i="107"/>
  <c r="I8" i="107"/>
  <c r="I9" i="107"/>
  <c r="H10" i="107"/>
  <c r="Y6" i="107"/>
  <c r="U8" i="107"/>
  <c r="X10" i="107"/>
  <c r="Y8" i="107"/>
  <c r="P10" i="107"/>
  <c r="D8" i="107"/>
  <c r="U6" i="107"/>
  <c r="L10" i="107"/>
  <c r="AA1" i="107"/>
  <c r="U7" i="107"/>
  <c r="I6" i="107"/>
  <c r="X6" i="107"/>
  <c r="Y9" i="107"/>
  <c r="T7" i="107"/>
  <c r="E8" i="107"/>
  <c r="E11" i="107"/>
  <c r="Y7" i="107"/>
  <c r="I11" i="107"/>
  <c r="L9" i="107"/>
  <c r="E9" i="107"/>
  <c r="Y10" i="107"/>
  <c r="M10" i="107"/>
  <c r="X9" i="107"/>
  <c r="D10" i="107"/>
  <c r="M11" i="107"/>
  <c r="L7" i="107"/>
  <c r="H11" i="107"/>
  <c r="H8" i="107"/>
  <c r="E7" i="99"/>
  <c r="X8" i="99"/>
  <c r="L10" i="99"/>
  <c r="Y9" i="99"/>
  <c r="X7" i="99"/>
  <c r="M6" i="99"/>
  <c r="I11" i="99"/>
  <c r="Q7" i="99"/>
  <c r="E8" i="99"/>
  <c r="Q11" i="99"/>
  <c r="T8" i="99"/>
  <c r="E10" i="99"/>
  <c r="D9" i="99"/>
  <c r="L9" i="99"/>
  <c r="U11" i="99"/>
  <c r="H9" i="99"/>
  <c r="H8" i="99"/>
  <c r="T9" i="99"/>
  <c r="U8" i="99"/>
  <c r="P6" i="99"/>
  <c r="T11" i="99"/>
  <c r="H10" i="99"/>
  <c r="D11" i="99"/>
  <c r="P7" i="99"/>
  <c r="X9" i="99"/>
  <c r="X10" i="99"/>
  <c r="Q8" i="99"/>
  <c r="M10" i="99"/>
  <c r="D10" i="99"/>
  <c r="L11" i="99"/>
  <c r="U6" i="99"/>
  <c r="I6" i="99"/>
  <c r="P10" i="99"/>
  <c r="Q10" i="99"/>
  <c r="P11" i="99"/>
  <c r="AA1" i="99"/>
  <c r="H6" i="99"/>
  <c r="T6" i="99"/>
  <c r="E9" i="99"/>
  <c r="Y8" i="99"/>
  <c r="Q6" i="99"/>
  <c r="L7" i="99"/>
  <c r="D7" i="99"/>
  <c r="H11" i="99"/>
  <c r="Y6" i="99"/>
  <c r="I10" i="99"/>
  <c r="U7" i="99"/>
  <c r="I9" i="99"/>
  <c r="M7" i="99"/>
  <c r="E11" i="99"/>
  <c r="L6" i="99"/>
  <c r="M9" i="99"/>
  <c r="M11" i="99"/>
  <c r="X6" i="99"/>
  <c r="P8" i="99"/>
  <c r="Y10" i="99"/>
  <c r="Y7" i="99"/>
  <c r="D8" i="99"/>
  <c r="I8" i="99"/>
  <c r="T7" i="99"/>
  <c r="U9" i="99"/>
  <c r="T11" i="4"/>
  <c r="D10" i="4"/>
  <c r="T8" i="4"/>
  <c r="P11" i="4"/>
  <c r="X9" i="4"/>
  <c r="X8" i="4"/>
  <c r="X6" i="4"/>
  <c r="X10" i="4"/>
  <c r="P8" i="4"/>
  <c r="D9" i="4"/>
  <c r="T6" i="4"/>
  <c r="H8" i="4"/>
  <c r="P10" i="4"/>
  <c r="D8" i="4"/>
  <c r="P6" i="4"/>
  <c r="D7" i="4"/>
  <c r="H10" i="4"/>
  <c r="T9" i="4"/>
  <c r="H11" i="4"/>
  <c r="D11" i="4"/>
  <c r="H9" i="4"/>
  <c r="L10" i="4"/>
  <c r="L7" i="4"/>
  <c r="H6" i="4"/>
  <c r="L6" i="4"/>
  <c r="L11" i="4"/>
  <c r="T7" i="4"/>
  <c r="L9" i="4"/>
  <c r="X7" i="4"/>
  <c r="P7" i="4"/>
  <c r="AA1" i="4"/>
  <c r="U9" i="96"/>
  <c r="D10" i="96"/>
  <c r="Q10" i="96"/>
  <c r="T7" i="96"/>
  <c r="T11" i="96"/>
  <c r="P8" i="96"/>
  <c r="X10" i="96"/>
  <c r="Y7" i="96"/>
  <c r="L6" i="96"/>
  <c r="Y9" i="96"/>
  <c r="X6" i="96"/>
  <c r="I8" i="96"/>
  <c r="P6" i="96"/>
  <c r="E9" i="96"/>
  <c r="M10" i="96"/>
  <c r="Q7" i="96"/>
  <c r="H10" i="96"/>
  <c r="E8" i="96"/>
  <c r="L7" i="96"/>
  <c r="X9" i="96"/>
  <c r="AA1" i="96"/>
  <c r="L10" i="96"/>
  <c r="Y8" i="96"/>
  <c r="M7" i="96"/>
  <c r="E11" i="96"/>
  <c r="P7" i="96"/>
  <c r="D7" i="96"/>
  <c r="T9" i="96"/>
  <c r="E10" i="96"/>
  <c r="U11" i="96"/>
  <c r="P10" i="96"/>
  <c r="H8" i="96"/>
  <c r="D11" i="96"/>
  <c r="M11" i="96"/>
  <c r="M6" i="96"/>
  <c r="U7" i="96"/>
  <c r="I6" i="96"/>
  <c r="E7" i="96"/>
  <c r="H9" i="96"/>
  <c r="T8" i="96"/>
  <c r="Q8" i="96"/>
  <c r="T6" i="96"/>
  <c r="I9" i="96"/>
  <c r="Q6" i="96"/>
  <c r="X7" i="96"/>
  <c r="D9" i="96"/>
  <c r="D8" i="96"/>
  <c r="H11" i="96"/>
  <c r="H6" i="96"/>
  <c r="P11" i="96"/>
  <c r="L11" i="96"/>
  <c r="L9" i="96"/>
  <c r="M9" i="96"/>
  <c r="X8" i="96"/>
  <c r="U6" i="96"/>
  <c r="U8" i="96"/>
  <c r="I11" i="96"/>
  <c r="Y10" i="96"/>
  <c r="Y6" i="96"/>
  <c r="Q11" i="96"/>
  <c r="I10" i="96"/>
  <c r="I6" i="101"/>
  <c r="E8" i="101"/>
  <c r="I10" i="101"/>
  <c r="AA1" i="101"/>
  <c r="Y10" i="101"/>
  <c r="Y6" i="101"/>
  <c r="E10" i="101"/>
  <c r="T11" i="101"/>
  <c r="U8" i="101"/>
  <c r="Q8" i="101"/>
  <c r="M9" i="101"/>
  <c r="M10" i="101"/>
  <c r="M6" i="101"/>
  <c r="L7" i="101"/>
  <c r="U11" i="101"/>
  <c r="T7" i="101"/>
  <c r="Y9" i="101"/>
  <c r="U6" i="101"/>
  <c r="Y7" i="101"/>
  <c r="D8" i="101"/>
  <c r="E9" i="101"/>
  <c r="Y8" i="101"/>
  <c r="L10" i="101"/>
  <c r="X10" i="101"/>
  <c r="T8" i="101"/>
  <c r="H6" i="101"/>
  <c r="Q7" i="101"/>
  <c r="E11" i="101"/>
  <c r="I11" i="101"/>
  <c r="H11" i="101"/>
  <c r="P11" i="101"/>
  <c r="L6" i="101"/>
  <c r="P7" i="101"/>
  <c r="D7" i="101"/>
  <c r="D10" i="101"/>
  <c r="H8" i="101"/>
  <c r="T9" i="101"/>
  <c r="X8" i="101"/>
  <c r="X9" i="101"/>
  <c r="Q11" i="101"/>
  <c r="L9" i="101"/>
  <c r="H10" i="101"/>
  <c r="P8" i="101"/>
  <c r="Q10" i="101"/>
  <c r="H9" i="101"/>
  <c r="P6" i="101"/>
  <c r="M11" i="101"/>
  <c r="I8" i="101"/>
  <c r="P10" i="101"/>
  <c r="D9" i="101"/>
  <c r="L11" i="101"/>
  <c r="M7" i="101"/>
  <c r="D11" i="101"/>
  <c r="I9" i="101"/>
  <c r="E7" i="101"/>
  <c r="X7" i="101"/>
  <c r="T6" i="101"/>
  <c r="Q6" i="101"/>
  <c r="X6" i="101"/>
  <c r="U7" i="101"/>
  <c r="U9" i="101"/>
  <c r="Y10" i="92"/>
  <c r="X6" i="92"/>
  <c r="D8" i="92"/>
  <c r="P8" i="92"/>
  <c r="M9" i="92"/>
  <c r="T9" i="92"/>
  <c r="E11" i="92"/>
  <c r="E9" i="92"/>
  <c r="M7" i="92"/>
  <c r="I11" i="92"/>
  <c r="H8" i="92"/>
  <c r="U6" i="92"/>
  <c r="U11" i="92"/>
  <c r="D9" i="92"/>
  <c r="E10" i="92"/>
  <c r="M6" i="92"/>
  <c r="I6" i="92"/>
  <c r="L10" i="92"/>
  <c r="X7" i="92"/>
  <c r="X9" i="92"/>
  <c r="H9" i="92"/>
  <c r="H11" i="92"/>
  <c r="M11" i="92"/>
  <c r="Q10" i="92"/>
  <c r="T7" i="92"/>
  <c r="T6" i="92"/>
  <c r="L11" i="92"/>
  <c r="L9" i="92"/>
  <c r="E8" i="92"/>
  <c r="X8" i="92"/>
  <c r="Y7" i="92"/>
  <c r="I10" i="92"/>
  <c r="H10" i="92"/>
  <c r="Y9" i="92"/>
  <c r="Q11" i="92"/>
  <c r="Q8" i="92"/>
  <c r="D10" i="92"/>
  <c r="H6" i="92"/>
  <c r="Y8" i="92"/>
  <c r="U9" i="92"/>
  <c r="AA1" i="92"/>
  <c r="Q6" i="92"/>
  <c r="I9" i="92"/>
  <c r="X10" i="92"/>
  <c r="M10" i="92"/>
  <c r="P6" i="92"/>
  <c r="L7" i="92"/>
  <c r="Q7" i="92"/>
  <c r="T8" i="92"/>
  <c r="P7" i="92"/>
  <c r="E7" i="92"/>
  <c r="U8" i="92"/>
  <c r="P11" i="92"/>
  <c r="T11" i="92"/>
  <c r="P10" i="92"/>
  <c r="Y6" i="92"/>
  <c r="D11" i="92"/>
  <c r="D7" i="92"/>
  <c r="I8" i="92"/>
  <c r="L6" i="92"/>
  <c r="U7" i="92"/>
  <c r="X10" i="87"/>
  <c r="D8" i="87"/>
  <c r="L6" i="87"/>
  <c r="L9" i="87"/>
  <c r="L10" i="87"/>
  <c r="E9" i="87"/>
  <c r="I8" i="87"/>
  <c r="P6" i="87"/>
  <c r="X7" i="87"/>
  <c r="I6" i="87"/>
  <c r="Y10" i="87"/>
  <c r="P8" i="87"/>
  <c r="P7" i="87"/>
  <c r="L7" i="87"/>
  <c r="Q6" i="87"/>
  <c r="M9" i="87"/>
  <c r="X9" i="87"/>
  <c r="L11" i="87"/>
  <c r="E8" i="87"/>
  <c r="M11" i="87"/>
  <c r="Y8" i="87"/>
  <c r="Y9" i="87"/>
  <c r="H8" i="87"/>
  <c r="Q11" i="87"/>
  <c r="T8" i="87"/>
  <c r="P10" i="87"/>
  <c r="H11" i="87"/>
  <c r="U8" i="87"/>
  <c r="Q8" i="87"/>
  <c r="E10" i="87"/>
  <c r="H6" i="87"/>
  <c r="D9" i="87"/>
  <c r="H9" i="87"/>
  <c r="U7" i="87"/>
  <c r="I11" i="87"/>
  <c r="U6" i="87"/>
  <c r="D11" i="87"/>
  <c r="M7" i="87"/>
  <c r="U9" i="87"/>
  <c r="Y7" i="87"/>
  <c r="AA1" i="87"/>
  <c r="P11" i="87"/>
  <c r="X8" i="87"/>
  <c r="E11" i="87"/>
  <c r="T9" i="87"/>
  <c r="X6" i="87"/>
  <c r="T11" i="87"/>
  <c r="Q7" i="87"/>
  <c r="T6" i="87"/>
  <c r="M10" i="87"/>
  <c r="T7" i="87"/>
  <c r="Y6" i="87"/>
  <c r="M6" i="87"/>
  <c r="U11" i="87"/>
  <c r="H10" i="87"/>
  <c r="D7" i="87"/>
  <c r="D10" i="87"/>
  <c r="Q10" i="87"/>
  <c r="E7" i="87"/>
  <c r="I10" i="87"/>
  <c r="I9" i="87"/>
  <c r="D122" i="50"/>
  <c r="D23" i="50"/>
  <c r="D116" i="50"/>
  <c r="D109" i="50"/>
  <c r="D3" i="50"/>
  <c r="D6" i="50"/>
  <c r="D4" i="50"/>
  <c r="D5" i="50"/>
  <c r="AT6" i="99"/>
  <c r="C6" i="99"/>
  <c r="AT10" i="10"/>
  <c r="C10" i="10"/>
  <c r="C7" i="96"/>
  <c r="AT7" i="96"/>
  <c r="AT8" i="91"/>
  <c r="C8" i="91"/>
  <c r="C7" i="106"/>
  <c r="AT7" i="106"/>
  <c r="C11" i="104"/>
  <c r="AT11" i="104"/>
  <c r="C10" i="102"/>
  <c r="AT10" i="102"/>
  <c r="C9" i="10"/>
  <c r="AT9" i="10"/>
  <c r="AT8" i="10"/>
  <c r="C8" i="10"/>
  <c r="AT11" i="99"/>
  <c r="C11" i="99"/>
  <c r="AT8" i="101"/>
  <c r="C8" i="101"/>
  <c r="AT8" i="108"/>
  <c r="C8" i="108"/>
  <c r="C6" i="4"/>
  <c r="AT6" i="4"/>
  <c r="AT7" i="102"/>
  <c r="C7" i="102"/>
  <c r="AT7" i="99"/>
  <c r="C7" i="99"/>
  <c r="C8" i="100"/>
  <c r="AT8" i="100"/>
  <c r="AT7" i="101"/>
  <c r="C7" i="101"/>
  <c r="AT10" i="93"/>
  <c r="C10" i="93"/>
  <c r="AT10" i="104"/>
  <c r="C10" i="104"/>
  <c r="AT10" i="95"/>
  <c r="C10" i="95"/>
  <c r="C9" i="117"/>
  <c r="AT9" i="117"/>
  <c r="C10" i="101"/>
  <c r="AT10" i="101"/>
  <c r="AT9" i="5"/>
  <c r="C9" i="5"/>
  <c r="C10" i="106"/>
  <c r="AT10" i="106"/>
  <c r="C6" i="104"/>
  <c r="AT6" i="104"/>
  <c r="AT9" i="101"/>
  <c r="C9" i="101"/>
  <c r="AT6" i="101"/>
  <c r="C6" i="101"/>
  <c r="C10" i="99"/>
  <c r="AT10" i="99"/>
  <c r="AT9" i="108"/>
  <c r="C9" i="108"/>
  <c r="C9" i="99"/>
  <c r="AT9" i="99"/>
  <c r="C9" i="100"/>
  <c r="AT9" i="100"/>
  <c r="C9" i="106"/>
  <c r="AT9" i="106"/>
  <c r="AT9" i="102"/>
  <c r="C9" i="102"/>
  <c r="AT7" i="4"/>
  <c r="C7" i="4"/>
  <c r="C8" i="102"/>
  <c r="AT8" i="102"/>
  <c r="AT8" i="106"/>
  <c r="C8" i="106"/>
  <c r="AT10" i="96"/>
  <c r="C10" i="96"/>
  <c r="C9" i="95"/>
  <c r="AT9" i="95"/>
  <c r="AT8" i="99"/>
  <c r="C8" i="99"/>
  <c r="X34" i="109"/>
  <c r="BB3" i="49" s="1"/>
  <c r="X35" i="109"/>
  <c r="BB4" i="49" s="1"/>
  <c r="BA3" i="49"/>
  <c r="Q18" i="110" s="1"/>
  <c r="H47" i="59"/>
  <c r="E47" i="59"/>
  <c r="H118" i="59"/>
  <c r="E115" i="59"/>
  <c r="H54" i="59"/>
  <c r="E51" i="59"/>
  <c r="E71" i="59"/>
  <c r="H71" i="59"/>
  <c r="H39" i="59"/>
  <c r="E39" i="59"/>
  <c r="H23" i="59"/>
  <c r="E23" i="59"/>
  <c r="H94" i="59"/>
  <c r="E91" i="59"/>
  <c r="E87" i="59"/>
  <c r="H87" i="59"/>
  <c r="H119" i="59"/>
  <c r="E119" i="59"/>
  <c r="E111" i="59"/>
  <c r="H111" i="59"/>
  <c r="E79" i="59"/>
  <c r="H79" i="59"/>
  <c r="E43" i="59"/>
  <c r="H46" i="59"/>
  <c r="H55" i="59"/>
  <c r="E55" i="59"/>
  <c r="H7" i="59"/>
  <c r="E7" i="59"/>
  <c r="H110" i="59"/>
  <c r="E107" i="59"/>
  <c r="H126" i="59"/>
  <c r="E123" i="59"/>
  <c r="E19" i="59"/>
  <c r="H22" i="59"/>
  <c r="H15" i="59"/>
  <c r="E15" i="59"/>
  <c r="E103" i="59"/>
  <c r="H103" i="59"/>
  <c r="E11" i="59"/>
  <c r="H14" i="59"/>
  <c r="H78" i="59"/>
  <c r="E75" i="59"/>
  <c r="H62" i="59"/>
  <c r="E59" i="59"/>
  <c r="E27" i="59"/>
  <c r="H30" i="59"/>
  <c r="E83" i="59"/>
  <c r="H86" i="59"/>
  <c r="BA6" i="49"/>
  <c r="S1" i="9"/>
  <c r="R1" i="1"/>
  <c r="S1" i="106"/>
  <c r="S1" i="88"/>
  <c r="R1" i="105"/>
  <c r="S1" i="99"/>
  <c r="S1" i="89"/>
  <c r="S1" i="107"/>
  <c r="S1" i="94"/>
  <c r="S1" i="102"/>
  <c r="S1" i="100"/>
  <c r="R1" i="93"/>
  <c r="S1" i="87"/>
  <c r="S1" i="96"/>
  <c r="S1" i="95"/>
  <c r="S1" i="93"/>
  <c r="S1" i="91"/>
  <c r="R1" i="90"/>
  <c r="S1" i="86"/>
  <c r="R1" i="107"/>
  <c r="B14" i="9"/>
  <c r="B17" i="98"/>
  <c r="B14" i="7"/>
  <c r="B16" i="6"/>
  <c r="B16" i="103"/>
  <c r="B17" i="5"/>
  <c r="B16" i="89"/>
  <c r="B14" i="90"/>
  <c r="B16" i="85"/>
  <c r="B17" i="7"/>
  <c r="B17" i="90"/>
  <c r="B16" i="91"/>
  <c r="B16" i="107"/>
  <c r="B14" i="6"/>
  <c r="B15" i="103"/>
  <c r="B14" i="5"/>
  <c r="B17" i="94"/>
  <c r="B15" i="94"/>
  <c r="B17" i="6"/>
  <c r="B17" i="91"/>
  <c r="B16" i="8"/>
  <c r="B14" i="98"/>
  <c r="B15" i="90"/>
  <c r="B17" i="107"/>
  <c r="B16" i="87"/>
  <c r="B17" i="103"/>
  <c r="B16" i="93"/>
  <c r="B15" i="6"/>
  <c r="B17" i="105"/>
  <c r="B17" i="89"/>
  <c r="B15" i="107"/>
  <c r="B15" i="92"/>
  <c r="B15" i="89"/>
  <c r="B14" i="91"/>
  <c r="B14" i="94"/>
  <c r="S1" i="8"/>
  <c r="S1" i="7"/>
  <c r="S1" i="97"/>
  <c r="S1" i="90"/>
  <c r="S1" i="103"/>
  <c r="S1" i="105"/>
  <c r="S1" i="101"/>
  <c r="S1" i="98"/>
  <c r="R1" i="108"/>
  <c r="R1" i="104"/>
  <c r="S1" i="85"/>
  <c r="S1" i="10"/>
  <c r="R1" i="89"/>
  <c r="R1" i="102"/>
  <c r="B15" i="91"/>
  <c r="B14" i="86"/>
  <c r="B17" i="92"/>
  <c r="B15" i="87"/>
  <c r="B16" i="10"/>
  <c r="B17" i="9"/>
  <c r="B16" i="86"/>
  <c r="B14" i="87"/>
  <c r="B17" i="86"/>
  <c r="B14" i="92"/>
  <c r="B17" i="117"/>
  <c r="B16" i="94"/>
  <c r="B16" i="7"/>
  <c r="B15" i="5"/>
  <c r="B14" i="105"/>
  <c r="B14" i="107"/>
  <c r="B16" i="92"/>
  <c r="B16" i="9"/>
  <c r="B17" i="102"/>
  <c r="B15" i="106"/>
  <c r="B16" i="98"/>
  <c r="B16" i="88"/>
  <c r="B17" i="8"/>
  <c r="B16" i="105"/>
  <c r="B15" i="86"/>
  <c r="B15" i="85"/>
  <c r="B17" i="108"/>
  <c r="B14" i="96"/>
  <c r="R1" i="117"/>
  <c r="S1" i="108"/>
  <c r="R1" i="98"/>
  <c r="S1" i="104"/>
  <c r="S1" i="92"/>
  <c r="R1" i="92"/>
  <c r="R1" i="88"/>
  <c r="B15" i="8"/>
  <c r="B17" i="85"/>
  <c r="B15" i="7"/>
  <c r="B15" i="98"/>
  <c r="B14" i="85"/>
  <c r="B15" i="105"/>
  <c r="B15" i="95"/>
  <c r="B14" i="103"/>
  <c r="B14" i="89"/>
  <c r="B15" i="9"/>
  <c r="B17" i="88"/>
  <c r="B16" i="5"/>
  <c r="B17" i="10"/>
  <c r="B14" i="88"/>
  <c r="B16" i="102"/>
  <c r="B14" i="93"/>
  <c r="B16" i="106"/>
  <c r="B15" i="10"/>
  <c r="B16" i="117"/>
  <c r="B14" i="95"/>
  <c r="B15" i="100"/>
  <c r="B15" i="102"/>
  <c r="AT8" i="97" l="1"/>
  <c r="C8" i="97"/>
  <c r="C10" i="97"/>
  <c r="AT10" i="97"/>
  <c r="C7" i="97"/>
  <c r="AT7" i="97"/>
  <c r="C9" i="97"/>
  <c r="AT9" i="97"/>
  <c r="C11" i="97"/>
  <c r="AT11" i="97"/>
  <c r="AU15" i="49"/>
  <c r="AY6" i="49"/>
  <c r="AW6" i="49"/>
  <c r="I15" i="110" s="1"/>
  <c r="I30" i="110"/>
  <c r="BG16" i="49"/>
  <c r="AU13" i="49"/>
  <c r="E24" i="110" s="1"/>
  <c r="AU10" i="49"/>
  <c r="BA5" i="49"/>
  <c r="Q32" i="110" s="1"/>
  <c r="AU16" i="49"/>
  <c r="E21" i="110" s="1"/>
  <c r="BG18" i="49"/>
  <c r="AU7" i="49"/>
  <c r="AU18" i="49"/>
  <c r="E5" i="110" s="1"/>
  <c r="AU8" i="49"/>
  <c r="AU5" i="49"/>
  <c r="E17" i="110" s="1"/>
  <c r="BG14" i="49"/>
  <c r="AW7" i="49"/>
  <c r="I14" i="110" s="1"/>
  <c r="BG20" i="49"/>
  <c r="AU12" i="49"/>
  <c r="E29" i="110" s="1"/>
  <c r="BG32" i="49"/>
  <c r="BG22" i="49"/>
  <c r="AY5" i="49"/>
  <c r="BG30" i="49"/>
  <c r="BG28" i="49"/>
  <c r="BG26" i="49"/>
  <c r="I22" i="110"/>
  <c r="AJ5" i="49" s="1"/>
  <c r="BG24" i="49"/>
  <c r="AU9" i="49"/>
  <c r="Q33" i="110"/>
  <c r="AN6" i="49" s="1"/>
  <c r="BG34" i="49"/>
  <c r="BG12" i="49"/>
  <c r="I7" i="110"/>
  <c r="G4" i="123"/>
  <c r="H4" i="123"/>
  <c r="M9" i="117"/>
  <c r="I8" i="117"/>
  <c r="U11" i="117"/>
  <c r="Y10" i="117"/>
  <c r="E9" i="117"/>
  <c r="M11" i="117"/>
  <c r="U8" i="117"/>
  <c r="E10" i="117"/>
  <c r="I9" i="117"/>
  <c r="U7" i="117"/>
  <c r="Q10" i="117"/>
  <c r="M7" i="117"/>
  <c r="G56" i="117"/>
  <c r="Y9" i="117"/>
  <c r="Y6" i="117"/>
  <c r="Q7" i="117"/>
  <c r="M10" i="117"/>
  <c r="I6" i="117"/>
  <c r="E11" i="117"/>
  <c r="I10" i="117"/>
  <c r="Q8" i="117"/>
  <c r="Q6" i="117"/>
  <c r="U9" i="117"/>
  <c r="M6" i="117"/>
  <c r="I11" i="117"/>
  <c r="Y7" i="117"/>
  <c r="E8" i="117"/>
  <c r="Y8" i="117"/>
  <c r="E7" i="117"/>
  <c r="U6" i="117"/>
  <c r="Q11" i="117"/>
  <c r="Q6" i="1"/>
  <c r="Y8" i="1"/>
  <c r="U8" i="1"/>
  <c r="I11" i="1"/>
  <c r="Q7" i="1"/>
  <c r="M6" i="1"/>
  <c r="E9" i="1"/>
  <c r="Y10" i="1"/>
  <c r="I8" i="1"/>
  <c r="I9" i="1"/>
  <c r="E7" i="1"/>
  <c r="I6" i="1"/>
  <c r="E10" i="1"/>
  <c r="Q10" i="1"/>
  <c r="U11" i="1"/>
  <c r="M10" i="1"/>
  <c r="Q11" i="1"/>
  <c r="E8" i="1"/>
  <c r="M11" i="1"/>
  <c r="U6" i="1"/>
  <c r="Y9" i="1"/>
  <c r="E11" i="1"/>
  <c r="M9" i="1"/>
  <c r="U9" i="1"/>
  <c r="Y7" i="1"/>
  <c r="Y6" i="1"/>
  <c r="U7" i="1"/>
  <c r="Q8" i="1"/>
  <c r="M7" i="1"/>
  <c r="I10" i="1"/>
  <c r="A5" i="123"/>
  <c r="F4" i="123"/>
  <c r="U4" i="123"/>
  <c r="Z4" i="123"/>
  <c r="W4" i="123"/>
  <c r="AE4" i="123"/>
  <c r="V4" i="123"/>
  <c r="R4" i="123"/>
  <c r="T4" i="123"/>
  <c r="P4" i="123"/>
  <c r="AF4" i="123"/>
  <c r="Q4" i="123"/>
  <c r="K4" i="123"/>
  <c r="N4" i="123"/>
  <c r="AD4" i="123"/>
  <c r="D45" i="50"/>
  <c r="D83" i="50"/>
  <c r="D68" i="50"/>
  <c r="D38" i="50"/>
  <c r="D87" i="50"/>
  <c r="D95" i="50"/>
  <c r="D128" i="50"/>
  <c r="D91" i="50"/>
  <c r="D124" i="50"/>
  <c r="D103" i="50"/>
  <c r="D61" i="50"/>
  <c r="D49" i="50"/>
  <c r="D115" i="50"/>
  <c r="D112" i="50"/>
  <c r="D26" i="50"/>
  <c r="D100" i="50"/>
  <c r="D34" i="50"/>
  <c r="D40" i="50"/>
  <c r="D117" i="50"/>
  <c r="D114" i="50"/>
  <c r="D77" i="50"/>
  <c r="D50" i="50"/>
  <c r="D13" i="50"/>
  <c r="D16" i="50"/>
  <c r="D44" i="50"/>
  <c r="D97" i="50"/>
  <c r="D118" i="50"/>
  <c r="D58" i="50"/>
  <c r="D62" i="50"/>
  <c r="D29" i="50"/>
  <c r="D121" i="50"/>
  <c r="D28" i="50"/>
  <c r="D42" i="50"/>
  <c r="D101" i="50"/>
  <c r="D39" i="50"/>
  <c r="D108" i="50"/>
  <c r="D111" i="50"/>
  <c r="D75" i="50"/>
  <c r="D47" i="50"/>
  <c r="D25" i="50"/>
  <c r="D55" i="50"/>
  <c r="D106" i="50"/>
  <c r="D12" i="50"/>
  <c r="D18" i="50"/>
  <c r="D21" i="50"/>
  <c r="D92" i="50"/>
  <c r="D88" i="50"/>
  <c r="D32" i="50"/>
  <c r="D93" i="50"/>
  <c r="D60" i="50"/>
  <c r="D94" i="50"/>
  <c r="D48" i="50"/>
  <c r="D11" i="50"/>
  <c r="D99" i="50"/>
  <c r="D56" i="50"/>
  <c r="D127" i="50"/>
  <c r="D15" i="50"/>
  <c r="D126" i="50"/>
  <c r="D41" i="50"/>
  <c r="D119" i="50"/>
  <c r="D105" i="50"/>
  <c r="D76" i="50"/>
  <c r="D110" i="50"/>
  <c r="D125" i="50"/>
  <c r="D22" i="50"/>
  <c r="D30" i="50"/>
  <c r="D129" i="50"/>
  <c r="D33" i="50"/>
  <c r="D107" i="50"/>
  <c r="D20" i="50"/>
  <c r="D113" i="50"/>
  <c r="D120" i="50"/>
  <c r="D14" i="50"/>
  <c r="D102" i="50"/>
  <c r="D57" i="50"/>
  <c r="D130" i="50"/>
  <c r="D17" i="50"/>
  <c r="D123" i="50"/>
  <c r="D19" i="50"/>
  <c r="D104" i="50"/>
  <c r="D78" i="50"/>
  <c r="D24" i="50"/>
  <c r="D27" i="50"/>
  <c r="A6" i="50"/>
  <c r="B6" i="50"/>
  <c r="A4" i="50"/>
  <c r="B4" i="50"/>
  <c r="B5" i="50"/>
  <c r="A5" i="50"/>
  <c r="A109" i="50"/>
  <c r="B109" i="50"/>
  <c r="B122" i="50"/>
  <c r="A122" i="50"/>
  <c r="B23" i="50"/>
  <c r="A23" i="50"/>
  <c r="A116" i="50"/>
  <c r="B116" i="50"/>
  <c r="A3" i="50"/>
  <c r="B3" i="50"/>
  <c r="BG31" i="49"/>
  <c r="L75" i="59"/>
  <c r="I77" i="59"/>
  <c r="BG21" i="49"/>
  <c r="BG33" i="49"/>
  <c r="L107" i="59"/>
  <c r="I109" i="59"/>
  <c r="BG25" i="49"/>
  <c r="BG29" i="49"/>
  <c r="L58" i="59"/>
  <c r="I53" i="59"/>
  <c r="BG15" i="49"/>
  <c r="I117" i="59"/>
  <c r="L122" i="59"/>
  <c r="BG17" i="49"/>
  <c r="I85" i="59"/>
  <c r="L90" i="59"/>
  <c r="BG13" i="49"/>
  <c r="BG27" i="49"/>
  <c r="L11" i="59"/>
  <c r="BI18" i="49" s="1"/>
  <c r="I13" i="59"/>
  <c r="BG19" i="49"/>
  <c r="L26" i="59"/>
  <c r="I21" i="59"/>
  <c r="BG11" i="49"/>
  <c r="D12" i="109" s="1"/>
  <c r="L43" i="59"/>
  <c r="I45" i="59"/>
  <c r="BG23" i="49"/>
  <c r="T19" i="110"/>
  <c r="AO4" i="49" s="1"/>
  <c r="T18" i="110"/>
  <c r="AO3" i="49" s="1"/>
  <c r="AN3" i="49"/>
  <c r="M10" i="121" s="1"/>
  <c r="B14" i="97"/>
  <c r="B14" i="117"/>
  <c r="B15" i="117"/>
  <c r="B15" i="97"/>
  <c r="B16" i="97"/>
  <c r="R1" i="96"/>
  <c r="R1" i="86"/>
  <c r="B17" i="96"/>
  <c r="B15" i="96"/>
  <c r="B15" i="101"/>
  <c r="B14" i="100"/>
  <c r="B15" i="4"/>
  <c r="B14" i="102"/>
  <c r="B14" i="10"/>
  <c r="R1" i="10"/>
  <c r="R1" i="8"/>
  <c r="S1" i="117"/>
  <c r="R1" i="101"/>
  <c r="R1" i="106"/>
  <c r="R1" i="87"/>
  <c r="R1" i="103"/>
  <c r="R1" i="94"/>
  <c r="R1" i="91"/>
  <c r="B14" i="99"/>
  <c r="B14" i="101"/>
  <c r="B16" i="108"/>
  <c r="B17" i="95"/>
  <c r="B15" i="99"/>
  <c r="B17" i="101"/>
  <c r="B16" i="99"/>
  <c r="B16" i="95"/>
  <c r="B17" i="93"/>
  <c r="B14" i="4"/>
  <c r="B15" i="93"/>
  <c r="B14" i="108"/>
  <c r="B16" i="101"/>
  <c r="B17" i="104"/>
  <c r="B16" i="100"/>
  <c r="B17" i="99"/>
  <c r="R1" i="9"/>
  <c r="S1" i="1"/>
  <c r="R1" i="97"/>
  <c r="R1" i="99"/>
  <c r="R1" i="95"/>
  <c r="R1" i="100"/>
  <c r="R1" i="85"/>
  <c r="B14" i="104"/>
  <c r="B17" i="106"/>
  <c r="B17" i="4"/>
  <c r="B15" i="104"/>
  <c r="B15" i="108"/>
  <c r="B16" i="104"/>
  <c r="B16" i="4"/>
  <c r="B16" i="96"/>
  <c r="B17" i="100"/>
  <c r="B14" i="106"/>
  <c r="B17" i="97"/>
  <c r="D82" i="50" l="1"/>
  <c r="D31" i="50"/>
  <c r="D59" i="50"/>
  <c r="D81" i="50"/>
  <c r="D80" i="50"/>
  <c r="D79" i="50"/>
  <c r="E20" i="110"/>
  <c r="M26" i="110"/>
  <c r="D32" i="109"/>
  <c r="AJ10" i="49"/>
  <c r="E28" i="110"/>
  <c r="E13" i="110"/>
  <c r="D28" i="109"/>
  <c r="I23" i="110"/>
  <c r="AJ8" i="49" s="1"/>
  <c r="D8" i="109"/>
  <c r="E25" i="110"/>
  <c r="T32" i="110"/>
  <c r="T33" i="110"/>
  <c r="D60" i="109"/>
  <c r="D40" i="109"/>
  <c r="E12" i="110"/>
  <c r="E16" i="110"/>
  <c r="AN5" i="49"/>
  <c r="M20" i="121" s="1"/>
  <c r="D24" i="109"/>
  <c r="D48" i="109"/>
  <c r="M11" i="110"/>
  <c r="D44" i="109"/>
  <c r="D16" i="109"/>
  <c r="BI16" i="49"/>
  <c r="E32" i="110"/>
  <c r="D61" i="109"/>
  <c r="D13" i="109"/>
  <c r="H14" i="109" s="1"/>
  <c r="E8" i="110"/>
  <c r="AJ6" i="49"/>
  <c r="E9" i="121" s="1"/>
  <c r="D5" i="109"/>
  <c r="D45" i="109"/>
  <c r="D57" i="109"/>
  <c r="D64" i="109"/>
  <c r="D53" i="109"/>
  <c r="D41" i="109"/>
  <c r="H39" i="109" s="1"/>
  <c r="D29" i="109"/>
  <c r="E27" i="109" s="1"/>
  <c r="E9" i="110"/>
  <c r="D9" i="109"/>
  <c r="AJ9" i="49"/>
  <c r="BI12" i="49"/>
  <c r="BI14" i="49"/>
  <c r="D37" i="109"/>
  <c r="D56" i="109"/>
  <c r="D25" i="109"/>
  <c r="D21" i="109"/>
  <c r="O56" i="117"/>
  <c r="K56" i="117"/>
  <c r="B4" i="123"/>
  <c r="B5" i="123" s="1"/>
  <c r="D30" i="49"/>
  <c r="D63" i="49"/>
  <c r="D37" i="49"/>
  <c r="D26" i="49"/>
  <c r="D40" i="49"/>
  <c r="D11" i="49"/>
  <c r="D46" i="49"/>
  <c r="D31" i="49"/>
  <c r="D42" i="49"/>
  <c r="D47" i="49"/>
  <c r="D51" i="49"/>
  <c r="D14" i="49"/>
  <c r="D13" i="49"/>
  <c r="D48" i="49"/>
  <c r="D16" i="49"/>
  <c r="D53" i="49"/>
  <c r="D49" i="49"/>
  <c r="D58" i="49"/>
  <c r="D64" i="49"/>
  <c r="D61" i="49"/>
  <c r="D36" i="49"/>
  <c r="D57" i="49"/>
  <c r="D55" i="49"/>
  <c r="D39" i="49"/>
  <c r="D35" i="49"/>
  <c r="D59" i="49"/>
  <c r="D43" i="49"/>
  <c r="D29" i="49"/>
  <c r="D66" i="49"/>
  <c r="D25" i="49"/>
  <c r="D32" i="49"/>
  <c r="D56" i="49"/>
  <c r="D33" i="49"/>
  <c r="D21" i="49"/>
  <c r="D12" i="49"/>
  <c r="D44" i="49"/>
  <c r="D22" i="49"/>
  <c r="D27" i="49"/>
  <c r="D45" i="49"/>
  <c r="D34" i="49"/>
  <c r="D52" i="49"/>
  <c r="D60" i="49"/>
  <c r="D23" i="49"/>
  <c r="D15" i="49"/>
  <c r="D50" i="49"/>
  <c r="D41" i="49"/>
  <c r="D19" i="49"/>
  <c r="D54" i="49"/>
  <c r="D17" i="49"/>
  <c r="D38" i="49"/>
  <c r="D24" i="49"/>
  <c r="D62" i="49"/>
  <c r="D65" i="49"/>
  <c r="D28" i="49"/>
  <c r="D18" i="49"/>
  <c r="D20" i="49"/>
  <c r="D74" i="50"/>
  <c r="D8" i="50"/>
  <c r="D69" i="50"/>
  <c r="D43" i="50"/>
  <c r="D54" i="50"/>
  <c r="D70" i="50"/>
  <c r="D65" i="50"/>
  <c r="D67" i="50"/>
  <c r="D35" i="50"/>
  <c r="D85" i="50"/>
  <c r="D96" i="50"/>
  <c r="D9" i="50"/>
  <c r="D7" i="50"/>
  <c r="D53" i="50"/>
  <c r="D98" i="50"/>
  <c r="D64" i="50"/>
  <c r="D89" i="50"/>
  <c r="D36" i="50"/>
  <c r="D73" i="50"/>
  <c r="D52" i="50"/>
  <c r="D66" i="50"/>
  <c r="D84" i="50"/>
  <c r="D72" i="50"/>
  <c r="D10" i="50"/>
  <c r="D90" i="50"/>
  <c r="D46" i="50"/>
  <c r="D37" i="50"/>
  <c r="D51" i="50"/>
  <c r="D63" i="50"/>
  <c r="D86" i="50"/>
  <c r="D71" i="50"/>
  <c r="A76" i="50"/>
  <c r="B76" i="50"/>
  <c r="B75" i="50"/>
  <c r="A75" i="50"/>
  <c r="A13" i="50"/>
  <c r="B13" i="50"/>
  <c r="A91" i="50"/>
  <c r="B91" i="50"/>
  <c r="B113" i="50"/>
  <c r="A113" i="50"/>
  <c r="B28" i="50"/>
  <c r="A28" i="50"/>
  <c r="B125" i="50"/>
  <c r="A125" i="50"/>
  <c r="A44" i="50"/>
  <c r="B44" i="50"/>
  <c r="B14" i="50"/>
  <c r="A14" i="50"/>
  <c r="A15" i="50"/>
  <c r="B15" i="50"/>
  <c r="B55" i="50"/>
  <c r="A55" i="50"/>
  <c r="A97" i="50"/>
  <c r="B97" i="50"/>
  <c r="B38" i="50"/>
  <c r="A38" i="50"/>
  <c r="B24" i="50"/>
  <c r="A24" i="50"/>
  <c r="B102" i="50"/>
  <c r="A102" i="50"/>
  <c r="A30" i="50"/>
  <c r="B30" i="50"/>
  <c r="A126" i="50"/>
  <c r="B126" i="50"/>
  <c r="B60" i="50"/>
  <c r="A60" i="50"/>
  <c r="B106" i="50"/>
  <c r="A106" i="50"/>
  <c r="A79" i="50"/>
  <c r="B79" i="50"/>
  <c r="B118" i="50"/>
  <c r="A118" i="50"/>
  <c r="B117" i="50"/>
  <c r="A117" i="50"/>
  <c r="B49" i="50"/>
  <c r="A49" i="50"/>
  <c r="A87" i="50"/>
  <c r="B87" i="50"/>
  <c r="A99" i="50"/>
  <c r="B99" i="50"/>
  <c r="A110" i="50"/>
  <c r="B110" i="50"/>
  <c r="B47" i="50"/>
  <c r="A47" i="50"/>
  <c r="B100" i="50"/>
  <c r="A100" i="50"/>
  <c r="A83" i="50"/>
  <c r="B83" i="50"/>
  <c r="A120" i="50"/>
  <c r="B120" i="50"/>
  <c r="A25" i="50"/>
  <c r="B25" i="50"/>
  <c r="A68" i="50"/>
  <c r="B68" i="50"/>
  <c r="B22" i="50"/>
  <c r="A22" i="50"/>
  <c r="B27" i="50"/>
  <c r="A27" i="50"/>
  <c r="A57" i="50"/>
  <c r="B57" i="50"/>
  <c r="B129" i="50"/>
  <c r="A129" i="50"/>
  <c r="A41" i="50"/>
  <c r="B41" i="50"/>
  <c r="A94" i="50"/>
  <c r="B94" i="50"/>
  <c r="A12" i="50"/>
  <c r="B12" i="50"/>
  <c r="A39" i="50"/>
  <c r="B39" i="50"/>
  <c r="A58" i="50"/>
  <c r="B58" i="50"/>
  <c r="B114" i="50"/>
  <c r="A114" i="50"/>
  <c r="B31" i="50"/>
  <c r="A31" i="50"/>
  <c r="B95" i="50"/>
  <c r="A95" i="50"/>
  <c r="B20" i="50"/>
  <c r="A20" i="50"/>
  <c r="A92" i="50"/>
  <c r="B92" i="50"/>
  <c r="A26" i="50"/>
  <c r="B26" i="50"/>
  <c r="B45" i="50"/>
  <c r="A45" i="50"/>
  <c r="B56" i="50"/>
  <c r="A56" i="50"/>
  <c r="A127" i="50"/>
  <c r="B127" i="50"/>
  <c r="A42" i="50"/>
  <c r="B42" i="50"/>
  <c r="B103" i="50"/>
  <c r="A103" i="50"/>
  <c r="B78" i="50"/>
  <c r="A78" i="50"/>
  <c r="A93" i="50"/>
  <c r="B93" i="50"/>
  <c r="A101" i="50"/>
  <c r="B101" i="50"/>
  <c r="A40" i="50"/>
  <c r="B40" i="50"/>
  <c r="B61" i="50"/>
  <c r="A61" i="50"/>
  <c r="B130" i="50"/>
  <c r="A130" i="50"/>
  <c r="B33" i="50"/>
  <c r="A33" i="50"/>
  <c r="A119" i="50"/>
  <c r="B119" i="50"/>
  <c r="A48" i="50"/>
  <c r="B48" i="50"/>
  <c r="B18" i="50"/>
  <c r="A18" i="50"/>
  <c r="A108" i="50"/>
  <c r="B108" i="50"/>
  <c r="B62" i="50"/>
  <c r="A62" i="50"/>
  <c r="A77" i="50"/>
  <c r="B77" i="50"/>
  <c r="A115" i="50"/>
  <c r="B115" i="50"/>
  <c r="B59" i="50"/>
  <c r="A59" i="50"/>
  <c r="A123" i="50"/>
  <c r="B123" i="50"/>
  <c r="A121" i="50"/>
  <c r="B121" i="50"/>
  <c r="A19" i="50"/>
  <c r="B19" i="50"/>
  <c r="A88" i="50"/>
  <c r="B88" i="50"/>
  <c r="A16" i="50"/>
  <c r="B16" i="50"/>
  <c r="B124" i="50"/>
  <c r="A124" i="50"/>
  <c r="B104" i="50"/>
  <c r="A104" i="50"/>
  <c r="B32" i="50"/>
  <c r="A32" i="50"/>
  <c r="A34" i="50"/>
  <c r="B34" i="50"/>
  <c r="B17" i="50"/>
  <c r="A17" i="50"/>
  <c r="A107" i="50"/>
  <c r="B107" i="50"/>
  <c r="B105" i="50"/>
  <c r="A105" i="50"/>
  <c r="A11" i="50"/>
  <c r="B11" i="50"/>
  <c r="B21" i="50"/>
  <c r="A21" i="50"/>
  <c r="A111" i="50"/>
  <c r="B111" i="50"/>
  <c r="A29" i="50"/>
  <c r="B29" i="50"/>
  <c r="A50" i="50"/>
  <c r="B50" i="50"/>
  <c r="A112" i="50"/>
  <c r="B112" i="50"/>
  <c r="B128" i="50"/>
  <c r="A128" i="50"/>
  <c r="P10" i="121"/>
  <c r="AA3" i="49" s="1"/>
  <c r="P11" i="121"/>
  <c r="AA4" i="49" s="1"/>
  <c r="Z3" i="49"/>
  <c r="I6" i="120" s="1"/>
  <c r="BI13" i="49"/>
  <c r="BI11" i="49"/>
  <c r="BI17" i="49"/>
  <c r="BI15" i="49"/>
  <c r="R1" i="4"/>
  <c r="S1" i="4"/>
  <c r="B81" i="50" l="1"/>
  <c r="A81" i="50"/>
  <c r="A80" i="50"/>
  <c r="B80" i="50"/>
  <c r="B82" i="50"/>
  <c r="A82" i="50"/>
  <c r="M21" i="121"/>
  <c r="Z6" i="49" s="1"/>
  <c r="AL6" i="49"/>
  <c r="H62" i="109"/>
  <c r="AT18" i="49" s="1"/>
  <c r="E16" i="121"/>
  <c r="AL5" i="49"/>
  <c r="E11" i="109"/>
  <c r="E59" i="109"/>
  <c r="E5" i="121"/>
  <c r="E39" i="109"/>
  <c r="H23" i="109"/>
  <c r="AT13" i="49" s="1"/>
  <c r="H46" i="109"/>
  <c r="AT14" i="49" s="1"/>
  <c r="H7" i="109"/>
  <c r="AJ7" i="49"/>
  <c r="E12" i="121"/>
  <c r="AQ6" i="49"/>
  <c r="AQ5" i="49"/>
  <c r="E23" i="109"/>
  <c r="E55" i="109"/>
  <c r="E43" i="109"/>
  <c r="I6" i="4"/>
  <c r="E10" i="4"/>
  <c r="Q11" i="4"/>
  <c r="U11" i="4"/>
  <c r="Q6" i="4"/>
  <c r="Y10" i="4"/>
  <c r="U6" i="4"/>
  <c r="Q7" i="4"/>
  <c r="E11" i="4"/>
  <c r="E9" i="4"/>
  <c r="Q8" i="4"/>
  <c r="E8" i="4"/>
  <c r="Y9" i="4"/>
  <c r="U8" i="4"/>
  <c r="I11" i="4"/>
  <c r="M9" i="4"/>
  <c r="Y7" i="4"/>
  <c r="M11" i="4"/>
  <c r="M6" i="4"/>
  <c r="I8" i="4"/>
  <c r="U7" i="4"/>
  <c r="Y6" i="4"/>
  <c r="M7" i="4"/>
  <c r="I10" i="4"/>
  <c r="E7" i="4"/>
  <c r="U9" i="4"/>
  <c r="I9" i="4"/>
  <c r="Y8" i="4"/>
  <c r="Q10" i="4"/>
  <c r="M10" i="4"/>
  <c r="H30" i="109"/>
  <c r="AT16" i="49" s="1"/>
  <c r="H55" i="109"/>
  <c r="AT12" i="49" s="1"/>
  <c r="C4" i="123"/>
  <c r="C5" i="123" s="1"/>
  <c r="E7" i="109"/>
  <c r="A74" i="50"/>
  <c r="B74" i="50"/>
  <c r="A8" i="50"/>
  <c r="B8" i="50"/>
  <c r="B37" i="50"/>
  <c r="A37" i="50"/>
  <c r="A52" i="50"/>
  <c r="B52" i="50"/>
  <c r="A9" i="50"/>
  <c r="B9" i="50"/>
  <c r="B63" i="50"/>
  <c r="A63" i="50"/>
  <c r="B66" i="50"/>
  <c r="A66" i="50"/>
  <c r="B7" i="50"/>
  <c r="A7" i="50"/>
  <c r="B54" i="50"/>
  <c r="A54" i="50"/>
  <c r="B90" i="50"/>
  <c r="A90" i="50"/>
  <c r="A85" i="50"/>
  <c r="B85" i="50"/>
  <c r="A73" i="50"/>
  <c r="B73" i="50"/>
  <c r="B51" i="50"/>
  <c r="A51" i="50"/>
  <c r="B43" i="50"/>
  <c r="A43" i="50"/>
  <c r="A86" i="50"/>
  <c r="B86" i="50"/>
  <c r="A84" i="50"/>
  <c r="B84" i="50"/>
  <c r="A53" i="50"/>
  <c r="B53" i="50"/>
  <c r="B70" i="50"/>
  <c r="A70" i="50"/>
  <c r="B35" i="50"/>
  <c r="A35" i="50"/>
  <c r="A36" i="50"/>
  <c r="B36" i="50"/>
  <c r="B69" i="50"/>
  <c r="A69" i="50"/>
  <c r="B71" i="50"/>
  <c r="A71" i="50"/>
  <c r="B72" i="50"/>
  <c r="A72" i="50"/>
  <c r="A98" i="50"/>
  <c r="B98" i="50"/>
  <c r="B65" i="50"/>
  <c r="A65" i="50"/>
  <c r="A89" i="50"/>
  <c r="B89" i="50"/>
  <c r="B46" i="50"/>
  <c r="A46" i="50"/>
  <c r="A96" i="50"/>
  <c r="B96" i="50"/>
  <c r="A10" i="50"/>
  <c r="B10" i="50"/>
  <c r="A64" i="50"/>
  <c r="B64" i="50"/>
  <c r="A67" i="50"/>
  <c r="B67" i="50"/>
  <c r="AT15" i="49"/>
  <c r="L6" i="120"/>
  <c r="N3" i="49" s="1"/>
  <c r="I3" i="49" s="1"/>
  <c r="B2" i="69" s="1"/>
  <c r="L7" i="120"/>
  <c r="N4" i="49" s="1"/>
  <c r="I4" i="49" s="1"/>
  <c r="B3" i="69" s="1"/>
  <c r="R1" i="5"/>
  <c r="S1" i="5"/>
  <c r="P20" i="121" l="1"/>
  <c r="AA5" i="49" s="1"/>
  <c r="Z5" i="49"/>
  <c r="D9" i="49"/>
  <c r="B9" i="49" s="1"/>
  <c r="D33" i="59" s="1"/>
  <c r="D10" i="49"/>
  <c r="B10" i="49" s="1"/>
  <c r="D100" i="59" s="1"/>
  <c r="P21" i="121"/>
  <c r="E7" i="5"/>
  <c r="I9" i="5"/>
  <c r="M9" i="5"/>
  <c r="Q6" i="5"/>
  <c r="I8" i="5"/>
  <c r="E9" i="5"/>
  <c r="M6" i="5"/>
  <c r="E8" i="5"/>
  <c r="Q7" i="5"/>
  <c r="Q8" i="5"/>
  <c r="M7" i="5"/>
  <c r="I6" i="5"/>
  <c r="D8" i="49"/>
  <c r="B8" i="49" s="1"/>
  <c r="D7" i="49"/>
  <c r="B7" i="49" s="1"/>
  <c r="AC6" i="49"/>
  <c r="AT17" i="49"/>
  <c r="D5" i="110" s="1"/>
  <c r="D4" i="123"/>
  <c r="D5" i="123" s="1"/>
  <c r="I14" i="121"/>
  <c r="I7" i="121"/>
  <c r="AT11" i="49"/>
  <c r="D8" i="110" s="1"/>
  <c r="AA6" i="49"/>
  <c r="E8" i="121"/>
  <c r="E13" i="121"/>
  <c r="D32" i="110"/>
  <c r="D21" i="110"/>
  <c r="D13" i="110"/>
  <c r="D5" i="49"/>
  <c r="B5" i="49" s="1"/>
  <c r="D6" i="49"/>
  <c r="B6" i="49" s="1"/>
  <c r="D24" i="110"/>
  <c r="D16" i="110"/>
  <c r="D4" i="49"/>
  <c r="B4" i="49" s="1"/>
  <c r="D129" i="59" s="1"/>
  <c r="D3" i="49"/>
  <c r="B3" i="49" s="1"/>
  <c r="D4" i="59" s="1"/>
  <c r="R1" i="6"/>
  <c r="S1" i="6"/>
  <c r="D97" i="59" l="1"/>
  <c r="H95" i="59" s="1"/>
  <c r="AC5" i="49"/>
  <c r="Q8" i="6"/>
  <c r="I8" i="6"/>
  <c r="Q6" i="6"/>
  <c r="I9" i="6"/>
  <c r="Q7" i="6"/>
  <c r="E9" i="6"/>
  <c r="M9" i="6"/>
  <c r="E7" i="6"/>
  <c r="E8" i="6"/>
  <c r="I6" i="6"/>
  <c r="M7" i="6"/>
  <c r="M6" i="6"/>
  <c r="I16" i="120"/>
  <c r="I17" i="120"/>
  <c r="H31" i="59"/>
  <c r="E31" i="59"/>
  <c r="D36" i="59"/>
  <c r="E99" i="59"/>
  <c r="H102" i="59"/>
  <c r="E4" i="123"/>
  <c r="D65" i="59"/>
  <c r="D68" i="59"/>
  <c r="X6" i="49"/>
  <c r="X5" i="49"/>
  <c r="D29" i="110"/>
  <c r="H63" i="59"/>
  <c r="E63" i="59"/>
  <c r="H127" i="59"/>
  <c r="E127" i="59"/>
  <c r="H6" i="59"/>
  <c r="E3" i="59"/>
  <c r="R1" i="7"/>
  <c r="G89" i="75" l="1"/>
  <c r="E95" i="59"/>
  <c r="G63" i="75"/>
  <c r="G81" i="75"/>
  <c r="G137" i="75"/>
  <c r="G124" i="75"/>
  <c r="G62" i="75"/>
  <c r="G118" i="75"/>
  <c r="G42" i="75"/>
  <c r="G32" i="75"/>
  <c r="G146" i="75"/>
  <c r="G70" i="75"/>
  <c r="G165" i="75"/>
  <c r="G33" i="75"/>
  <c r="G119" i="75"/>
  <c r="L106" i="59"/>
  <c r="I101" i="59"/>
  <c r="BG10" i="49"/>
  <c r="D52" i="109" s="1"/>
  <c r="G97" i="75"/>
  <c r="G192" i="75"/>
  <c r="L17" i="120"/>
  <c r="L16" i="120"/>
  <c r="G79" i="75"/>
  <c r="G43" i="75"/>
  <c r="G91" i="75"/>
  <c r="E35" i="59"/>
  <c r="G8" i="75"/>
  <c r="G26" i="75"/>
  <c r="G53" i="75"/>
  <c r="G151" i="75"/>
  <c r="G5" i="75"/>
  <c r="G22" i="75"/>
  <c r="G93" i="75"/>
  <c r="G158" i="75"/>
  <c r="G136" i="75"/>
  <c r="G71" i="75"/>
  <c r="H38" i="59"/>
  <c r="BG8" i="49" s="1"/>
  <c r="G85" i="75"/>
  <c r="G173" i="75"/>
  <c r="G187" i="75"/>
  <c r="G189" i="75"/>
  <c r="G125" i="75"/>
  <c r="BG9" i="49"/>
  <c r="D17" i="109" s="1"/>
  <c r="L27" i="59"/>
  <c r="I29" i="59"/>
  <c r="G59" i="75"/>
  <c r="G134" i="75"/>
  <c r="G186" i="75"/>
  <c r="G67" i="75"/>
  <c r="G39" i="75"/>
  <c r="G7" i="75"/>
  <c r="G109" i="75"/>
  <c r="G128" i="75"/>
  <c r="G182" i="75"/>
  <c r="G17" i="75"/>
  <c r="G130" i="75"/>
  <c r="G77" i="75"/>
  <c r="G3" i="75"/>
  <c r="G6" i="75"/>
  <c r="L91" i="59"/>
  <c r="I93" i="59"/>
  <c r="G46" i="75"/>
  <c r="G113" i="75"/>
  <c r="G95" i="75"/>
  <c r="G19" i="75"/>
  <c r="G103" i="75"/>
  <c r="G27" i="75"/>
  <c r="G37" i="75"/>
  <c r="G120" i="75"/>
  <c r="G116" i="75"/>
  <c r="G114" i="75"/>
  <c r="G49" i="75"/>
  <c r="G90" i="75"/>
  <c r="G68" i="75"/>
  <c r="G56" i="75"/>
  <c r="G21" i="75"/>
  <c r="G29" i="75"/>
  <c r="G180" i="75"/>
  <c r="G69" i="75"/>
  <c r="G131" i="75"/>
  <c r="G41" i="75"/>
  <c r="G14" i="75"/>
  <c r="G161" i="75"/>
  <c r="G100" i="75"/>
  <c r="G30" i="75"/>
  <c r="G18" i="75"/>
  <c r="G117" i="75"/>
  <c r="G92" i="75"/>
  <c r="G168" i="75"/>
  <c r="G54" i="75"/>
  <c r="G44" i="75"/>
  <c r="G163" i="75"/>
  <c r="G155" i="75"/>
  <c r="G115" i="75"/>
  <c r="G143" i="75"/>
  <c r="G60" i="75"/>
  <c r="G162" i="75"/>
  <c r="G132" i="75"/>
  <c r="G38" i="75"/>
  <c r="G194" i="75"/>
  <c r="G176" i="75"/>
  <c r="G24" i="75"/>
  <c r="G174" i="75"/>
  <c r="G76" i="75"/>
  <c r="G9" i="75"/>
  <c r="G111" i="75"/>
  <c r="G98" i="75"/>
  <c r="G12" i="75"/>
  <c r="G86" i="75"/>
  <c r="H70" i="59"/>
  <c r="I69" i="59" s="1"/>
  <c r="G145" i="75"/>
  <c r="G31" i="75"/>
  <c r="G78" i="75"/>
  <c r="G181" i="75"/>
  <c r="G45" i="75"/>
  <c r="G169" i="75"/>
  <c r="G75" i="75"/>
  <c r="G52" i="75"/>
  <c r="G123" i="75"/>
  <c r="G15" i="75"/>
  <c r="G40" i="75"/>
  <c r="G102" i="75"/>
  <c r="G50" i="75"/>
  <c r="G175" i="75"/>
  <c r="G191" i="75"/>
  <c r="G190" i="75"/>
  <c r="G80" i="75"/>
  <c r="G183" i="75"/>
  <c r="G177" i="75"/>
  <c r="G13" i="75"/>
  <c r="G36" i="75"/>
  <c r="G157" i="75"/>
  <c r="G154" i="75"/>
  <c r="G4" i="75"/>
  <c r="E67" i="59"/>
  <c r="G106" i="75"/>
  <c r="G171" i="75"/>
  <c r="G122" i="75"/>
  <c r="G84" i="75"/>
  <c r="G166" i="75"/>
  <c r="G10" i="75"/>
  <c r="G35" i="75"/>
  <c r="G55" i="75"/>
  <c r="G88" i="75"/>
  <c r="G99" i="75"/>
  <c r="G149" i="75"/>
  <c r="G121" i="75"/>
  <c r="G87" i="75"/>
  <c r="G159" i="75"/>
  <c r="G152" i="75"/>
  <c r="G110" i="75"/>
  <c r="G47" i="75"/>
  <c r="G16" i="75"/>
  <c r="G164" i="75"/>
  <c r="G104" i="75"/>
  <c r="G139" i="75"/>
  <c r="G72" i="75"/>
  <c r="G172" i="75"/>
  <c r="BG7" i="49"/>
  <c r="G156" i="75"/>
  <c r="G127" i="75"/>
  <c r="G105" i="75"/>
  <c r="G48" i="75"/>
  <c r="G34" i="75"/>
  <c r="G73" i="75"/>
  <c r="G57" i="75"/>
  <c r="G170" i="75"/>
  <c r="G140" i="75"/>
  <c r="G82" i="75"/>
  <c r="G188" i="75"/>
  <c r="G185" i="75"/>
  <c r="G129" i="75"/>
  <c r="G148" i="75"/>
  <c r="G20" i="75"/>
  <c r="G83" i="75"/>
  <c r="G94" i="75"/>
  <c r="G61" i="75"/>
  <c r="G142" i="75"/>
  <c r="G193" i="75"/>
  <c r="G101" i="75"/>
  <c r="G108" i="75"/>
  <c r="G144" i="75"/>
  <c r="G112" i="75"/>
  <c r="G66" i="75"/>
  <c r="G160" i="75"/>
  <c r="G153" i="75"/>
  <c r="G107" i="75"/>
  <c r="G135" i="75"/>
  <c r="G126" i="75"/>
  <c r="G133" i="75"/>
  <c r="G179" i="75"/>
  <c r="G65" i="75"/>
  <c r="G74" i="75"/>
  <c r="G28" i="75"/>
  <c r="G141" i="75"/>
  <c r="G147" i="75"/>
  <c r="G51" i="75"/>
  <c r="G64" i="75"/>
  <c r="G96" i="75"/>
  <c r="G138" i="75"/>
  <c r="G150" i="75"/>
  <c r="G23" i="75"/>
  <c r="G11" i="75"/>
  <c r="G184" i="75"/>
  <c r="G178" i="75"/>
  <c r="G167" i="75"/>
  <c r="G58" i="75"/>
  <c r="G25" i="75"/>
  <c r="E8" i="120"/>
  <c r="E5" i="120"/>
  <c r="BG6" i="49"/>
  <c r="I61" i="59"/>
  <c r="L59" i="59"/>
  <c r="BG4" i="49"/>
  <c r="D65" i="109" s="1"/>
  <c r="L123" i="59"/>
  <c r="I125" i="59"/>
  <c r="BG3" i="49"/>
  <c r="D4" i="109" s="1"/>
  <c r="I5" i="59"/>
  <c r="L10" i="59"/>
  <c r="I37" i="59" l="1"/>
  <c r="BG5" i="49"/>
  <c r="D36" i="109" s="1"/>
  <c r="L74" i="59"/>
  <c r="BI5" i="49" s="1"/>
  <c r="D49" i="109"/>
  <c r="H47" i="109" s="1"/>
  <c r="E15" i="109"/>
  <c r="H15" i="109"/>
  <c r="L42" i="59"/>
  <c r="BI8" i="49" s="1"/>
  <c r="E51" i="109"/>
  <c r="H54" i="109"/>
  <c r="M25" i="59"/>
  <c r="BI9" i="49"/>
  <c r="P19" i="59"/>
  <c r="BK9" i="49" s="1"/>
  <c r="P6" i="49"/>
  <c r="I6" i="49" s="1"/>
  <c r="B5" i="69" s="1"/>
  <c r="P5" i="49"/>
  <c r="I5" i="49" s="1"/>
  <c r="B4" i="69" s="1"/>
  <c r="P114" i="59"/>
  <c r="BK10" i="49" s="1"/>
  <c r="BI10" i="49"/>
  <c r="M105" i="59"/>
  <c r="D20" i="109"/>
  <c r="H22" i="109" s="1"/>
  <c r="M89" i="59"/>
  <c r="P83" i="59"/>
  <c r="BI7" i="49"/>
  <c r="P50" i="59"/>
  <c r="D33" i="109"/>
  <c r="BI6" i="49"/>
  <c r="M57" i="59"/>
  <c r="P51" i="59"/>
  <c r="E63" i="109"/>
  <c r="H63" i="109"/>
  <c r="BI4" i="49"/>
  <c r="M121" i="59"/>
  <c r="P115" i="59"/>
  <c r="E3" i="109"/>
  <c r="H6" i="109"/>
  <c r="P18" i="59"/>
  <c r="BI3" i="49"/>
  <c r="M9" i="59"/>
  <c r="F31" i="75" l="1"/>
  <c r="BK7" i="49"/>
  <c r="M73" i="59"/>
  <c r="P82" i="59"/>
  <c r="BK5" i="49" s="1"/>
  <c r="E47" i="109"/>
  <c r="BK8" i="49"/>
  <c r="E19" i="109"/>
  <c r="H175" i="75"/>
  <c r="F96" i="75"/>
  <c r="F36" i="75"/>
  <c r="F133" i="75"/>
  <c r="F140" i="75"/>
  <c r="F82" i="75"/>
  <c r="F65" i="75"/>
  <c r="F125" i="75"/>
  <c r="F131" i="75"/>
  <c r="F119" i="75"/>
  <c r="F87" i="75"/>
  <c r="F112" i="75"/>
  <c r="F126" i="75"/>
  <c r="F72" i="75"/>
  <c r="F70" i="75"/>
  <c r="F10" i="75"/>
  <c r="F41" i="75"/>
  <c r="F159" i="75"/>
  <c r="F160" i="75"/>
  <c r="F137" i="75"/>
  <c r="F127" i="75"/>
  <c r="F24" i="75"/>
  <c r="F5" i="75"/>
  <c r="F43" i="75"/>
  <c r="F84" i="75"/>
  <c r="F174" i="75"/>
  <c r="F148" i="75"/>
  <c r="F114" i="75"/>
  <c r="F22" i="75"/>
  <c r="F158" i="75"/>
  <c r="F184" i="75"/>
  <c r="F189" i="75"/>
  <c r="F99" i="75"/>
  <c r="F76" i="75"/>
  <c r="F118" i="75"/>
  <c r="F164" i="75"/>
  <c r="F187" i="75"/>
  <c r="F42" i="75"/>
  <c r="F142" i="75"/>
  <c r="F162" i="75"/>
  <c r="F180" i="75"/>
  <c r="F59" i="75"/>
  <c r="F89" i="75"/>
  <c r="F147" i="75"/>
  <c r="F79" i="75"/>
  <c r="F77" i="75"/>
  <c r="F97" i="75"/>
  <c r="F134" i="75"/>
  <c r="F151" i="75"/>
  <c r="F104" i="75"/>
  <c r="F157" i="75"/>
  <c r="F167" i="75"/>
  <c r="F179" i="75"/>
  <c r="F75" i="75"/>
  <c r="F23" i="75"/>
  <c r="F103" i="75"/>
  <c r="F48" i="75"/>
  <c r="F98" i="75"/>
  <c r="F182" i="75"/>
  <c r="F8" i="75"/>
  <c r="F150" i="75"/>
  <c r="F128" i="75"/>
  <c r="F154" i="75"/>
  <c r="F90" i="75"/>
  <c r="F60" i="75"/>
  <c r="F124" i="75"/>
  <c r="F177" i="75"/>
  <c r="F7" i="75"/>
  <c r="F135" i="75"/>
  <c r="F58" i="75"/>
  <c r="F165" i="75"/>
  <c r="F47" i="75"/>
  <c r="F32" i="75"/>
  <c r="F35" i="75"/>
  <c r="F178" i="75"/>
  <c r="F69" i="75"/>
  <c r="F49" i="75"/>
  <c r="F132" i="75"/>
  <c r="F122" i="75"/>
  <c r="F80" i="75"/>
  <c r="F138" i="75"/>
  <c r="F170" i="75"/>
  <c r="F64" i="75"/>
  <c r="F63" i="75"/>
  <c r="F191" i="75"/>
  <c r="F139" i="75"/>
  <c r="F155" i="75"/>
  <c r="F141" i="75"/>
  <c r="F181" i="75"/>
  <c r="F21" i="75"/>
  <c r="F108" i="75"/>
  <c r="F110" i="75"/>
  <c r="F25" i="75"/>
  <c r="F120" i="75"/>
  <c r="F105" i="75"/>
  <c r="F18" i="75"/>
  <c r="F117" i="75"/>
  <c r="F188" i="75"/>
  <c r="F78" i="75"/>
  <c r="F91" i="75"/>
  <c r="F190" i="75"/>
  <c r="F85" i="75"/>
  <c r="F15" i="75"/>
  <c r="F193" i="75"/>
  <c r="F101" i="75"/>
  <c r="F66" i="75"/>
  <c r="F14" i="75"/>
  <c r="F40" i="75"/>
  <c r="F130" i="75"/>
  <c r="F39" i="75"/>
  <c r="F4" i="75"/>
  <c r="F26" i="75"/>
  <c r="F168" i="75"/>
  <c r="F86" i="75"/>
  <c r="F163" i="75"/>
  <c r="F166" i="75"/>
  <c r="F28" i="75"/>
  <c r="F51" i="75"/>
  <c r="F145" i="75"/>
  <c r="F143" i="75"/>
  <c r="F102" i="75"/>
  <c r="F71" i="75"/>
  <c r="F153" i="75"/>
  <c r="F44" i="75"/>
  <c r="F100" i="75"/>
  <c r="F172" i="75"/>
  <c r="F16" i="75"/>
  <c r="F109" i="75"/>
  <c r="F194" i="75"/>
  <c r="F54" i="75"/>
  <c r="F61" i="75"/>
  <c r="F129" i="75"/>
  <c r="F116" i="75"/>
  <c r="F27" i="75"/>
  <c r="F53" i="75"/>
  <c r="F94" i="75"/>
  <c r="F123" i="75"/>
  <c r="F52" i="75"/>
  <c r="F144" i="75"/>
  <c r="F11" i="75"/>
  <c r="F161" i="75"/>
  <c r="F30" i="75"/>
  <c r="F9" i="75"/>
  <c r="F29" i="75"/>
  <c r="F192" i="75"/>
  <c r="F73" i="75"/>
  <c r="F81" i="75"/>
  <c r="F186" i="75"/>
  <c r="F93" i="75"/>
  <c r="F46" i="75"/>
  <c r="F33" i="75"/>
  <c r="F37" i="75"/>
  <c r="F115" i="75"/>
  <c r="F149" i="75"/>
  <c r="F20" i="75"/>
  <c r="F12" i="75"/>
  <c r="F156" i="75"/>
  <c r="F3" i="75"/>
  <c r="F146" i="75"/>
  <c r="F175" i="75"/>
  <c r="F185" i="75"/>
  <c r="F6" i="75"/>
  <c r="F62" i="75"/>
  <c r="F56" i="75"/>
  <c r="F92" i="75"/>
  <c r="F55" i="75"/>
  <c r="F83" i="75"/>
  <c r="F19" i="75"/>
  <c r="F107" i="75"/>
  <c r="F68" i="75"/>
  <c r="F13" i="75"/>
  <c r="F106" i="75"/>
  <c r="F183" i="75"/>
  <c r="F45" i="75"/>
  <c r="F169" i="75"/>
  <c r="F67" i="75"/>
  <c r="F152" i="75"/>
  <c r="F50" i="75"/>
  <c r="F173" i="75"/>
  <c r="F113" i="75"/>
  <c r="F121" i="75"/>
  <c r="F171" i="75"/>
  <c r="F34" i="75"/>
  <c r="F17" i="75"/>
  <c r="F88" i="75"/>
  <c r="F176" i="75"/>
  <c r="F111" i="75"/>
  <c r="F95" i="75"/>
  <c r="F57" i="75"/>
  <c r="F38" i="75"/>
  <c r="F136" i="75"/>
  <c r="F74" i="75"/>
  <c r="AT9" i="49"/>
  <c r="D9" i="110" s="1"/>
  <c r="L11" i="109"/>
  <c r="AV9" i="49" s="1"/>
  <c r="I13" i="109"/>
  <c r="M41" i="59"/>
  <c r="AT10" i="49"/>
  <c r="D28" i="110" s="1"/>
  <c r="L58" i="109"/>
  <c r="AV10" i="49" s="1"/>
  <c r="I53" i="109"/>
  <c r="AT8" i="49"/>
  <c r="L26" i="109"/>
  <c r="AV8" i="49" s="1"/>
  <c r="I21" i="109"/>
  <c r="AT7" i="49"/>
  <c r="D12" i="110" s="1"/>
  <c r="L43" i="109"/>
  <c r="AV7" i="49" s="1"/>
  <c r="I45" i="109"/>
  <c r="H24" i="75"/>
  <c r="H46" i="75"/>
  <c r="H40" i="75"/>
  <c r="H143" i="75"/>
  <c r="H57" i="75"/>
  <c r="H66" i="75"/>
  <c r="H77" i="75"/>
  <c r="H56" i="75"/>
  <c r="H165" i="75"/>
  <c r="H184" i="75"/>
  <c r="H79" i="75"/>
  <c r="H22" i="75"/>
  <c r="H190" i="75"/>
  <c r="H8" i="75"/>
  <c r="H155" i="75"/>
  <c r="H112" i="75"/>
  <c r="H192" i="75"/>
  <c r="H93" i="75"/>
  <c r="H164" i="75"/>
  <c r="H128" i="75"/>
  <c r="H104" i="75"/>
  <c r="H41" i="75"/>
  <c r="H44" i="75"/>
  <c r="H88" i="75"/>
  <c r="H14" i="75"/>
  <c r="H37" i="75"/>
  <c r="H152" i="75"/>
  <c r="H21" i="75"/>
  <c r="H124" i="75"/>
  <c r="H118" i="75"/>
  <c r="H132" i="75"/>
  <c r="H105" i="75"/>
  <c r="H52" i="75"/>
  <c r="H65" i="75"/>
  <c r="H138" i="75"/>
  <c r="H193" i="75"/>
  <c r="H134" i="75"/>
  <c r="H141" i="75"/>
  <c r="H168" i="75"/>
  <c r="H133" i="75"/>
  <c r="H60" i="75"/>
  <c r="H61" i="75"/>
  <c r="H81" i="75"/>
  <c r="H160" i="75"/>
  <c r="H147" i="75"/>
  <c r="H92" i="75"/>
  <c r="H50" i="75"/>
  <c r="H153" i="75"/>
  <c r="H19" i="75"/>
  <c r="H62" i="75"/>
  <c r="H158" i="75"/>
  <c r="H194" i="75"/>
  <c r="H74" i="75"/>
  <c r="H3" i="75"/>
  <c r="H6" i="75"/>
  <c r="H107" i="75"/>
  <c r="H86" i="75"/>
  <c r="H28" i="75"/>
  <c r="H26" i="75"/>
  <c r="H33" i="75"/>
  <c r="H173" i="75"/>
  <c r="H101" i="75"/>
  <c r="H87" i="75"/>
  <c r="H7" i="75"/>
  <c r="E31" i="109"/>
  <c r="H148" i="75"/>
  <c r="H99" i="75"/>
  <c r="H72" i="75"/>
  <c r="H162" i="75"/>
  <c r="H139" i="75"/>
  <c r="H36" i="75"/>
  <c r="H106" i="75"/>
  <c r="H11" i="75"/>
  <c r="H177" i="75"/>
  <c r="H129" i="75"/>
  <c r="H30" i="75"/>
  <c r="H70" i="75"/>
  <c r="H180" i="75"/>
  <c r="H187" i="75"/>
  <c r="H10" i="75"/>
  <c r="H9" i="75"/>
  <c r="H13" i="75"/>
  <c r="H121" i="75"/>
  <c r="H80" i="75"/>
  <c r="H53" i="75"/>
  <c r="H166" i="75"/>
  <c r="H4" i="75"/>
  <c r="H115" i="75"/>
  <c r="H48" i="75"/>
  <c r="H172" i="75"/>
  <c r="H136" i="75"/>
  <c r="H97" i="75"/>
  <c r="H181" i="75"/>
  <c r="H185" i="75"/>
  <c r="H171" i="75"/>
  <c r="H95" i="75"/>
  <c r="H71" i="75"/>
  <c r="H108" i="75"/>
  <c r="H179" i="75"/>
  <c r="H120" i="75"/>
  <c r="H111" i="75"/>
  <c r="H43" i="75"/>
  <c r="H42" i="75"/>
  <c r="H102" i="75"/>
  <c r="H23" i="75"/>
  <c r="H64" i="75"/>
  <c r="H130" i="75"/>
  <c r="H183" i="75"/>
  <c r="H125" i="75"/>
  <c r="H84" i="75"/>
  <c r="H156" i="75"/>
  <c r="H157" i="75"/>
  <c r="H31" i="109"/>
  <c r="I29" i="109" s="1"/>
  <c r="H34" i="75"/>
  <c r="H163" i="75"/>
  <c r="H32" i="75"/>
  <c r="H174" i="75"/>
  <c r="H151" i="75"/>
  <c r="H176" i="75"/>
  <c r="H150" i="75"/>
  <c r="H167" i="75"/>
  <c r="H55" i="75"/>
  <c r="H39" i="75"/>
  <c r="H149" i="75"/>
  <c r="H12" i="75"/>
  <c r="H135" i="75"/>
  <c r="H122" i="75"/>
  <c r="H123" i="75"/>
  <c r="H25" i="75"/>
  <c r="H96" i="75"/>
  <c r="H63" i="75"/>
  <c r="H82" i="75"/>
  <c r="H170" i="75"/>
  <c r="H119" i="75"/>
  <c r="H29" i="75"/>
  <c r="H83" i="75"/>
  <c r="H5" i="75"/>
  <c r="H91" i="75"/>
  <c r="H27" i="75"/>
  <c r="H38" i="75"/>
  <c r="H178" i="75"/>
  <c r="H140" i="75"/>
  <c r="H142" i="75"/>
  <c r="H137" i="75"/>
  <c r="H18" i="75"/>
  <c r="H16" i="75"/>
  <c r="H31" i="75"/>
  <c r="H116" i="75"/>
  <c r="H145" i="75"/>
  <c r="H15" i="75"/>
  <c r="H85" i="75"/>
  <c r="H188" i="75"/>
  <c r="H73" i="75"/>
  <c r="H47" i="75"/>
  <c r="H117" i="75"/>
  <c r="H182" i="75"/>
  <c r="H186" i="75"/>
  <c r="H146" i="75"/>
  <c r="H20" i="75"/>
  <c r="H75" i="75"/>
  <c r="H45" i="75"/>
  <c r="H90" i="75"/>
  <c r="H35" i="75"/>
  <c r="H114" i="75"/>
  <c r="H113" i="75"/>
  <c r="H98" i="75"/>
  <c r="H103" i="75"/>
  <c r="H110" i="75"/>
  <c r="H127" i="75"/>
  <c r="H17" i="75"/>
  <c r="H154" i="75"/>
  <c r="H49" i="75"/>
  <c r="H69" i="75"/>
  <c r="H109" i="75"/>
  <c r="H191" i="75"/>
  <c r="H78" i="75"/>
  <c r="H144" i="75"/>
  <c r="H68" i="75"/>
  <c r="H59" i="75"/>
  <c r="H131" i="75"/>
  <c r="H189" i="75"/>
  <c r="H51" i="75"/>
  <c r="H76" i="75"/>
  <c r="H89" i="75"/>
  <c r="H54" i="75"/>
  <c r="H58" i="75"/>
  <c r="H161" i="75"/>
  <c r="H100" i="75"/>
  <c r="H94" i="75"/>
  <c r="H169" i="75"/>
  <c r="H159" i="75"/>
  <c r="H126" i="75"/>
  <c r="H38" i="109"/>
  <c r="E35" i="109"/>
  <c r="BK6" i="49"/>
  <c r="Q49" i="59"/>
  <c r="T35" i="59"/>
  <c r="H67" i="75"/>
  <c r="AT4" i="49"/>
  <c r="D33" i="110" s="1"/>
  <c r="L59" i="109"/>
  <c r="I61" i="109"/>
  <c r="BK4" i="49"/>
  <c r="T99" i="59"/>
  <c r="Q113" i="59"/>
  <c r="AT3" i="49"/>
  <c r="D4" i="110" s="1"/>
  <c r="I5" i="109"/>
  <c r="L10" i="109"/>
  <c r="Q17" i="59"/>
  <c r="BK3" i="49"/>
  <c r="T34" i="59"/>
  <c r="AT6" i="49" l="1"/>
  <c r="T98" i="59"/>
  <c r="X107" i="59" s="1"/>
  <c r="Q81" i="59"/>
  <c r="H30" i="110"/>
  <c r="AI10" i="49" s="1"/>
  <c r="D16" i="121" s="1"/>
  <c r="D16" i="56"/>
  <c r="E27" i="110"/>
  <c r="D25" i="110"/>
  <c r="D5" i="56"/>
  <c r="E7" i="110"/>
  <c r="H7" i="110"/>
  <c r="AI9" i="49" s="1"/>
  <c r="D5" i="121" s="1"/>
  <c r="D13" i="56"/>
  <c r="E23" i="110"/>
  <c r="H23" i="110"/>
  <c r="E11" i="110"/>
  <c r="D8" i="56"/>
  <c r="H14" i="110"/>
  <c r="AT5" i="49"/>
  <c r="D17" i="110" s="1"/>
  <c r="L27" i="109"/>
  <c r="M25" i="109" s="1"/>
  <c r="L42" i="109"/>
  <c r="I37" i="109"/>
  <c r="BM6" i="49"/>
  <c r="D17" i="56"/>
  <c r="E31" i="110"/>
  <c r="H31" i="110"/>
  <c r="U33" i="59"/>
  <c r="X66" i="59"/>
  <c r="X106" i="59"/>
  <c r="BM3" i="49"/>
  <c r="AV4" i="49"/>
  <c r="M57" i="109"/>
  <c r="P51" i="109"/>
  <c r="E3" i="110"/>
  <c r="D4" i="56"/>
  <c r="H6" i="110"/>
  <c r="P18" i="109"/>
  <c r="M9" i="109"/>
  <c r="AV3" i="49"/>
  <c r="BM4" i="49"/>
  <c r="U97" i="59" l="1"/>
  <c r="X67" i="59"/>
  <c r="BO4" i="49" s="1"/>
  <c r="D20" i="110"/>
  <c r="I39" i="75" s="1"/>
  <c r="AV6" i="49"/>
  <c r="BM5" i="49"/>
  <c r="AI7" i="49"/>
  <c r="AI8" i="49"/>
  <c r="AV5" i="49"/>
  <c r="P19" i="109"/>
  <c r="Q17" i="109" s="1"/>
  <c r="I98" i="75"/>
  <c r="H15" i="110"/>
  <c r="I13" i="110" s="1"/>
  <c r="D9" i="56"/>
  <c r="E7" i="56" s="1"/>
  <c r="E15" i="110"/>
  <c r="M41" i="109"/>
  <c r="P50" i="109"/>
  <c r="T57" i="109" s="1"/>
  <c r="I138" i="75"/>
  <c r="BO5" i="49"/>
  <c r="H15" i="56"/>
  <c r="E15" i="56"/>
  <c r="H31" i="56"/>
  <c r="AX4" i="49"/>
  <c r="BO3" i="49"/>
  <c r="AX3" i="49"/>
  <c r="AI3" i="49"/>
  <c r="D4" i="121" s="1"/>
  <c r="L10" i="110"/>
  <c r="I5" i="110"/>
  <c r="BO6" i="49"/>
  <c r="Y105" i="59"/>
  <c r="E3" i="56"/>
  <c r="H6" i="56"/>
  <c r="H22" i="56"/>
  <c r="AI4" i="49"/>
  <c r="D17" i="121" s="1"/>
  <c r="I29" i="110"/>
  <c r="L27" i="110"/>
  <c r="I145" i="75" l="1"/>
  <c r="I162" i="75"/>
  <c r="I119" i="75"/>
  <c r="I15" i="75"/>
  <c r="Y65" i="59"/>
  <c r="I116" i="75"/>
  <c r="I4" i="75"/>
  <c r="I120" i="75"/>
  <c r="I41" i="75"/>
  <c r="I164" i="75"/>
  <c r="I81" i="75"/>
  <c r="I191" i="75"/>
  <c r="I69" i="75"/>
  <c r="I108" i="75"/>
  <c r="I99" i="75"/>
  <c r="I86" i="75"/>
  <c r="I147" i="75"/>
  <c r="I187" i="75"/>
  <c r="I10" i="75"/>
  <c r="I31" i="75"/>
  <c r="T34" i="109"/>
  <c r="I70" i="75"/>
  <c r="I182" i="75"/>
  <c r="I192" i="75"/>
  <c r="I90" i="75"/>
  <c r="I101" i="75"/>
  <c r="I105" i="75"/>
  <c r="I129" i="75"/>
  <c r="I96" i="75"/>
  <c r="I179" i="75"/>
  <c r="I103" i="75"/>
  <c r="I112" i="75"/>
  <c r="I11" i="75"/>
  <c r="I141" i="75"/>
  <c r="I135" i="75"/>
  <c r="I57" i="75"/>
  <c r="I40" i="75"/>
  <c r="I114" i="75"/>
  <c r="I18" i="75"/>
  <c r="I76" i="75"/>
  <c r="I62" i="75"/>
  <c r="I22" i="75"/>
  <c r="I63" i="75"/>
  <c r="I173" i="75"/>
  <c r="I16" i="75"/>
  <c r="I128" i="75"/>
  <c r="I75" i="75"/>
  <c r="I133" i="75"/>
  <c r="I152" i="75"/>
  <c r="I154" i="75"/>
  <c r="I49" i="75"/>
  <c r="I38" i="75"/>
  <c r="I142" i="75"/>
  <c r="I178" i="75"/>
  <c r="I184" i="75"/>
  <c r="I158" i="75"/>
  <c r="I115" i="75"/>
  <c r="I132" i="75"/>
  <c r="H22" i="110"/>
  <c r="AI6" i="49" s="1"/>
  <c r="I67" i="75"/>
  <c r="I122" i="75"/>
  <c r="I66" i="75"/>
  <c r="I59" i="75"/>
  <c r="I35" i="75"/>
  <c r="I106" i="75"/>
  <c r="I55" i="75"/>
  <c r="I126" i="75"/>
  <c r="I159" i="75"/>
  <c r="I46" i="75"/>
  <c r="I172" i="75"/>
  <c r="I13" i="75"/>
  <c r="I150" i="75"/>
  <c r="I143" i="75"/>
  <c r="I19" i="75"/>
  <c r="I29" i="75"/>
  <c r="I167" i="75"/>
  <c r="I121" i="75"/>
  <c r="I95" i="75"/>
  <c r="I93" i="75"/>
  <c r="I5" i="75"/>
  <c r="I97" i="75"/>
  <c r="I26" i="75"/>
  <c r="I139" i="75"/>
  <c r="I134" i="75"/>
  <c r="I80" i="75"/>
  <c r="I188" i="75"/>
  <c r="I104" i="75"/>
  <c r="I160" i="75"/>
  <c r="D12" i="56"/>
  <c r="E11" i="56" s="1"/>
  <c r="I34" i="75"/>
  <c r="I79" i="75"/>
  <c r="I148" i="75"/>
  <c r="I144" i="75"/>
  <c r="I33" i="75"/>
  <c r="I27" i="75"/>
  <c r="I186" i="75"/>
  <c r="I124" i="75"/>
  <c r="I165" i="75"/>
  <c r="I166" i="75"/>
  <c r="I94" i="75"/>
  <c r="I54" i="75"/>
  <c r="I170" i="75"/>
  <c r="I47" i="75"/>
  <c r="I174" i="75"/>
  <c r="I177" i="75"/>
  <c r="I45" i="75"/>
  <c r="I58" i="75"/>
  <c r="I71" i="75"/>
  <c r="I17" i="75"/>
  <c r="I74" i="75"/>
  <c r="I37" i="75"/>
  <c r="I123" i="75"/>
  <c r="I72" i="75"/>
  <c r="I14" i="75"/>
  <c r="I32" i="75"/>
  <c r="I89" i="75"/>
  <c r="I125" i="75"/>
  <c r="I102" i="75"/>
  <c r="I85" i="75"/>
  <c r="I68" i="75"/>
  <c r="I6" i="75"/>
  <c r="I25" i="75"/>
  <c r="I157" i="75"/>
  <c r="I171" i="75"/>
  <c r="I36" i="75"/>
  <c r="I181" i="75"/>
  <c r="I28" i="75"/>
  <c r="E19" i="110"/>
  <c r="I30" i="75"/>
  <c r="I151" i="75"/>
  <c r="I107" i="75"/>
  <c r="I113" i="75"/>
  <c r="I190" i="75"/>
  <c r="I118" i="75"/>
  <c r="I169" i="75"/>
  <c r="I8" i="75"/>
  <c r="I110" i="75"/>
  <c r="I189" i="75"/>
  <c r="I84" i="75"/>
  <c r="I156" i="75"/>
  <c r="I12" i="75"/>
  <c r="I176" i="75"/>
  <c r="I44" i="75"/>
  <c r="I155" i="75"/>
  <c r="I193" i="75"/>
  <c r="I87" i="75"/>
  <c r="I60" i="75"/>
  <c r="I51" i="75"/>
  <c r="I194" i="75"/>
  <c r="I20" i="75"/>
  <c r="I65" i="75"/>
  <c r="I161" i="75"/>
  <c r="I131" i="75"/>
  <c r="I73" i="75"/>
  <c r="I53" i="75"/>
  <c r="I100" i="75"/>
  <c r="I153" i="75"/>
  <c r="I92" i="75"/>
  <c r="I117" i="75"/>
  <c r="I3" i="75"/>
  <c r="I111" i="75"/>
  <c r="I64" i="75"/>
  <c r="I78" i="75"/>
  <c r="I168" i="75"/>
  <c r="I7" i="75"/>
  <c r="I146" i="75"/>
  <c r="I23" i="75"/>
  <c r="I82" i="75"/>
  <c r="I140" i="75"/>
  <c r="I21" i="75"/>
  <c r="I9" i="75"/>
  <c r="I175" i="75"/>
  <c r="I136" i="75"/>
  <c r="I88" i="75"/>
  <c r="I180" i="75"/>
  <c r="I42" i="75"/>
  <c r="I48" i="75"/>
  <c r="I77" i="75"/>
  <c r="I52" i="75"/>
  <c r="I183" i="75"/>
  <c r="I163" i="75"/>
  <c r="I137" i="75"/>
  <c r="I109" i="75"/>
  <c r="I56" i="75"/>
  <c r="I91" i="75"/>
  <c r="I24" i="75"/>
  <c r="I83" i="75"/>
  <c r="I127" i="75"/>
  <c r="I185" i="75"/>
  <c r="I61" i="75"/>
  <c r="I43" i="75"/>
  <c r="I130" i="75"/>
  <c r="I50" i="75"/>
  <c r="I149" i="75"/>
  <c r="D8" i="121"/>
  <c r="D13" i="121"/>
  <c r="H23" i="56"/>
  <c r="L26" i="56" s="1"/>
  <c r="H7" i="56"/>
  <c r="I5" i="56" s="1"/>
  <c r="AX5" i="49"/>
  <c r="T56" i="109"/>
  <c r="U55" i="109" s="1"/>
  <c r="L11" i="110"/>
  <c r="P32" i="110" s="1"/>
  <c r="Q49" i="109"/>
  <c r="AX6" i="49"/>
  <c r="T35" i="109"/>
  <c r="AZ4" i="49" s="1"/>
  <c r="AK3" i="49"/>
  <c r="D4" i="55"/>
  <c r="E3" i="121"/>
  <c r="H6" i="121"/>
  <c r="AZ3" i="49"/>
  <c r="AK4" i="49"/>
  <c r="X57" i="109"/>
  <c r="E15" i="121"/>
  <c r="D9" i="55"/>
  <c r="H15" i="121"/>
  <c r="H30" i="56" l="1"/>
  <c r="L27" i="56" s="1"/>
  <c r="M25" i="56" s="1"/>
  <c r="L26" i="110"/>
  <c r="M25" i="110" s="1"/>
  <c r="I21" i="110"/>
  <c r="AI5" i="49"/>
  <c r="D9" i="121" s="1"/>
  <c r="E7" i="121" s="1"/>
  <c r="H14" i="56"/>
  <c r="L11" i="56" s="1"/>
  <c r="AK6" i="49"/>
  <c r="AZ6" i="49"/>
  <c r="AZ5" i="49"/>
  <c r="L10" i="56"/>
  <c r="L18" i="56"/>
  <c r="I21" i="56"/>
  <c r="L34" i="56"/>
  <c r="M9" i="110"/>
  <c r="P18" i="110"/>
  <c r="I29" i="56"/>
  <c r="U33" i="109"/>
  <c r="BD6" i="49"/>
  <c r="BD5" i="49"/>
  <c r="W3" i="49"/>
  <c r="D4" i="120" s="1"/>
  <c r="W4" i="49"/>
  <c r="D9" i="120" s="1"/>
  <c r="L35" i="56" l="1"/>
  <c r="M33" i="56" s="1"/>
  <c r="D5" i="55"/>
  <c r="H6" i="55" s="1"/>
  <c r="H7" i="121"/>
  <c r="P19" i="110"/>
  <c r="AM4" i="49" s="1"/>
  <c r="D12" i="121"/>
  <c r="J21" i="75" s="1"/>
  <c r="AK5" i="49"/>
  <c r="J8" i="75"/>
  <c r="P33" i="110"/>
  <c r="Q31" i="110" s="1"/>
  <c r="J43" i="75"/>
  <c r="J94" i="75"/>
  <c r="J124" i="75"/>
  <c r="L19" i="56"/>
  <c r="M17" i="56" s="1"/>
  <c r="J155" i="75"/>
  <c r="J139" i="75"/>
  <c r="I13" i="56"/>
  <c r="J117" i="75"/>
  <c r="M9" i="56"/>
  <c r="J119" i="75"/>
  <c r="J162" i="75"/>
  <c r="J136" i="75"/>
  <c r="AM5" i="49"/>
  <c r="E3" i="55"/>
  <c r="Q17" i="110"/>
  <c r="AM6" i="49"/>
  <c r="AM3" i="49"/>
  <c r="J38" i="75" l="1"/>
  <c r="J187" i="75"/>
  <c r="J53" i="75"/>
  <c r="J186" i="75"/>
  <c r="D8" i="55"/>
  <c r="H13" i="55" s="1"/>
  <c r="J74" i="75"/>
  <c r="J115" i="75"/>
  <c r="J116" i="75"/>
  <c r="J51" i="75"/>
  <c r="J164" i="75"/>
  <c r="J91" i="75"/>
  <c r="J130" i="75"/>
  <c r="J85" i="75"/>
  <c r="J66" i="75"/>
  <c r="J72" i="75"/>
  <c r="J121" i="75"/>
  <c r="J173" i="75"/>
  <c r="J163" i="75"/>
  <c r="J55" i="75"/>
  <c r="J180" i="75"/>
  <c r="J133" i="75"/>
  <c r="J18" i="75"/>
  <c r="J68" i="75"/>
  <c r="J19" i="75"/>
  <c r="J107" i="75"/>
  <c r="J84" i="75"/>
  <c r="J76" i="75"/>
  <c r="J138" i="75"/>
  <c r="J175" i="75"/>
  <c r="J171" i="75"/>
  <c r="J31" i="75"/>
  <c r="J89" i="75"/>
  <c r="J57" i="75"/>
  <c r="J46" i="75"/>
  <c r="J34" i="75"/>
  <c r="J177" i="75"/>
  <c r="J111" i="75"/>
  <c r="J4" i="75"/>
  <c r="J152" i="75"/>
  <c r="J135" i="75"/>
  <c r="J67" i="75"/>
  <c r="J60" i="75"/>
  <c r="J79" i="75"/>
  <c r="J52" i="75"/>
  <c r="J41" i="75"/>
  <c r="J102" i="75"/>
  <c r="J106" i="75"/>
  <c r="J45" i="75"/>
  <c r="J9" i="75"/>
  <c r="J141" i="75"/>
  <c r="J30" i="75"/>
  <c r="J103" i="75"/>
  <c r="H12" i="55"/>
  <c r="J22" i="75"/>
  <c r="J39" i="75"/>
  <c r="J100" i="75"/>
  <c r="J48" i="75"/>
  <c r="J153" i="75"/>
  <c r="J151" i="75"/>
  <c r="J165" i="75"/>
  <c r="J20" i="75"/>
  <c r="J16" i="75"/>
  <c r="J40" i="75"/>
  <c r="J127" i="75"/>
  <c r="J110" i="75"/>
  <c r="J154" i="75"/>
  <c r="J159" i="75"/>
  <c r="J188" i="75"/>
  <c r="E11" i="121"/>
  <c r="J25" i="75"/>
  <c r="J123" i="75"/>
  <c r="J75" i="75"/>
  <c r="J169" i="75"/>
  <c r="J120" i="75"/>
  <c r="J26" i="75"/>
  <c r="J149" i="75"/>
  <c r="J166" i="75"/>
  <c r="L20" i="121"/>
  <c r="W6" i="49"/>
  <c r="H7" i="55"/>
  <c r="I5" i="55" s="1"/>
  <c r="J13" i="75"/>
  <c r="E7" i="55"/>
  <c r="L10" i="121"/>
  <c r="Y3" i="49" s="1"/>
  <c r="J161" i="75"/>
  <c r="J140" i="75"/>
  <c r="J134" i="75"/>
  <c r="J81" i="75"/>
  <c r="J113" i="75"/>
  <c r="J23" i="75"/>
  <c r="J70" i="75"/>
  <c r="J108" i="75"/>
  <c r="J33" i="75"/>
  <c r="J142" i="75"/>
  <c r="J65" i="75"/>
  <c r="J193" i="75"/>
  <c r="J63" i="75"/>
  <c r="J183" i="75"/>
  <c r="J83" i="75"/>
  <c r="J178" i="75"/>
  <c r="J170" i="75"/>
  <c r="J190" i="75"/>
  <c r="J191" i="75"/>
  <c r="J118" i="75"/>
  <c r="J109" i="75"/>
  <c r="J7" i="75"/>
  <c r="J17" i="75"/>
  <c r="J3" i="75"/>
  <c r="J44" i="75"/>
  <c r="J112" i="75"/>
  <c r="J88" i="75"/>
  <c r="H14" i="121"/>
  <c r="J6" i="75"/>
  <c r="J12" i="75"/>
  <c r="J126" i="75"/>
  <c r="J61" i="75"/>
  <c r="J144" i="75"/>
  <c r="J125" i="75"/>
  <c r="J97" i="75"/>
  <c r="J189" i="75"/>
  <c r="J71" i="75"/>
  <c r="J174" i="75"/>
  <c r="J98" i="75"/>
  <c r="J99" i="75"/>
  <c r="J147" i="75"/>
  <c r="J36" i="75"/>
  <c r="J168" i="75"/>
  <c r="J104" i="75"/>
  <c r="J87" i="75"/>
  <c r="J90" i="75"/>
  <c r="J143" i="75"/>
  <c r="J150" i="75"/>
  <c r="J160" i="75"/>
  <c r="J146" i="75"/>
  <c r="J156" i="75"/>
  <c r="J77" i="75"/>
  <c r="J172" i="75"/>
  <c r="J93" i="75"/>
  <c r="J179" i="75"/>
  <c r="J95" i="75"/>
  <c r="J114" i="75"/>
  <c r="J86" i="75"/>
  <c r="J137" i="75"/>
  <c r="J131" i="75"/>
  <c r="J64" i="75"/>
  <c r="J129" i="75"/>
  <c r="J24" i="75"/>
  <c r="J42" i="75"/>
  <c r="J15" i="75"/>
  <c r="J35" i="75"/>
  <c r="J132" i="75"/>
  <c r="J14" i="75"/>
  <c r="J185" i="75"/>
  <c r="J181" i="75"/>
  <c r="J157" i="75"/>
  <c r="J145" i="75"/>
  <c r="J192" i="75"/>
  <c r="J5" i="75"/>
  <c r="J167" i="75"/>
  <c r="J101" i="75"/>
  <c r="J69" i="75"/>
  <c r="J78" i="75"/>
  <c r="J59" i="75"/>
  <c r="J82" i="75"/>
  <c r="J182" i="75"/>
  <c r="J148" i="75"/>
  <c r="J105" i="75"/>
  <c r="J194" i="75"/>
  <c r="J56" i="75"/>
  <c r="I11" i="55"/>
  <c r="I5" i="121"/>
  <c r="J37" i="75"/>
  <c r="J50" i="75"/>
  <c r="J28" i="75"/>
  <c r="J58" i="75"/>
  <c r="J92" i="75"/>
  <c r="J96" i="75"/>
  <c r="J11" i="75"/>
  <c r="J128" i="75"/>
  <c r="J122" i="75"/>
  <c r="J27" i="75"/>
  <c r="J184" i="75"/>
  <c r="J73" i="75"/>
  <c r="J49" i="75"/>
  <c r="J29" i="75"/>
  <c r="J62" i="75"/>
  <c r="J158" i="75"/>
  <c r="J80" i="75"/>
  <c r="J10" i="75"/>
  <c r="J176" i="75"/>
  <c r="J47" i="75"/>
  <c r="J54" i="75"/>
  <c r="J32" i="75"/>
  <c r="AI20" i="47"/>
  <c r="AK20" i="47"/>
  <c r="AJ20" i="47"/>
  <c r="A41" i="61"/>
  <c r="AI16" i="47"/>
  <c r="AK11" i="47"/>
  <c r="L21" i="121" l="1"/>
  <c r="Y5" i="49" s="1"/>
  <c r="W5" i="49"/>
  <c r="I13" i="121"/>
  <c r="L11" i="121"/>
  <c r="Y6" i="49"/>
  <c r="AK13" i="47"/>
  <c r="AI11" i="47"/>
  <c r="A5" i="61"/>
  <c r="H5" i="61" s="1"/>
  <c r="AK23" i="47"/>
  <c r="AI23" i="47"/>
  <c r="A53" i="61"/>
  <c r="AJ23" i="47"/>
  <c r="AJ14" i="47"/>
  <c r="AK14" i="47"/>
  <c r="AK16" i="47"/>
  <c r="A25" i="61"/>
  <c r="I25" i="61" s="1"/>
  <c r="A17" i="61"/>
  <c r="I17" i="61" s="1"/>
  <c r="AJ15" i="47"/>
  <c r="AJ13" i="47"/>
  <c r="A45" i="61"/>
  <c r="G45" i="61" s="1"/>
  <c r="A13" i="61"/>
  <c r="I13" i="61" s="1"/>
  <c r="A49" i="61"/>
  <c r="AK22" i="47"/>
  <c r="AI22" i="47"/>
  <c r="AJ22" i="47"/>
  <c r="AJ17" i="47"/>
  <c r="AK19" i="47"/>
  <c r="AI18" i="47"/>
  <c r="AI17" i="47"/>
  <c r="AK17" i="47"/>
  <c r="A37" i="61"/>
  <c r="I37" i="61" s="1"/>
  <c r="A33" i="61"/>
  <c r="I33" i="61" s="1"/>
  <c r="AK21" i="47"/>
  <c r="A21" i="61"/>
  <c r="G21" i="61" s="1"/>
  <c r="AI19" i="47"/>
  <c r="AK18" i="47"/>
  <c r="AI15" i="47"/>
  <c r="AI21" i="47"/>
  <c r="AI12" i="47"/>
  <c r="AJ12" i="47"/>
  <c r="AK12" i="47"/>
  <c r="H41" i="61"/>
  <c r="I41" i="61"/>
  <c r="G41" i="61"/>
  <c r="D5" i="120" l="1"/>
  <c r="D8" i="120"/>
  <c r="Y4" i="49"/>
  <c r="M9" i="121"/>
  <c r="M19" i="121"/>
  <c r="H17" i="61"/>
  <c r="G17" i="61"/>
  <c r="G5" i="61"/>
  <c r="H25" i="61"/>
  <c r="G53" i="61"/>
  <c r="I53" i="61"/>
  <c r="H53" i="61"/>
  <c r="G25" i="61"/>
  <c r="I5" i="61"/>
  <c r="G33" i="61"/>
  <c r="H37" i="61"/>
  <c r="H33" i="61"/>
  <c r="G13" i="61"/>
  <c r="I45" i="61"/>
  <c r="H13" i="61"/>
  <c r="H45" i="61"/>
  <c r="I49" i="61"/>
  <c r="H49" i="61"/>
  <c r="G49" i="61"/>
  <c r="H21" i="61"/>
  <c r="G37" i="61"/>
  <c r="I21" i="61"/>
  <c r="K190" i="75" l="1"/>
  <c r="K124" i="75"/>
  <c r="K21" i="75"/>
  <c r="K74" i="75"/>
  <c r="K67" i="75"/>
  <c r="K91" i="75"/>
  <c r="K29" i="75"/>
  <c r="K156" i="75"/>
  <c r="K123" i="75"/>
  <c r="K44" i="75"/>
  <c r="K169" i="75"/>
  <c r="K168" i="75"/>
  <c r="K62" i="75"/>
  <c r="K126" i="75"/>
  <c r="K22" i="75"/>
  <c r="K164" i="75"/>
  <c r="K106" i="75"/>
  <c r="K132" i="75"/>
  <c r="K127" i="75"/>
  <c r="K93" i="75"/>
  <c r="K14" i="75"/>
  <c r="E14" i="75" s="1"/>
  <c r="K37" i="75"/>
  <c r="K150" i="75"/>
  <c r="K42" i="75"/>
  <c r="K45" i="75"/>
  <c r="K4" i="75"/>
  <c r="E4" i="75" s="1"/>
  <c r="A9" i="61" s="1"/>
  <c r="K69" i="75"/>
  <c r="K19" i="75"/>
  <c r="K180" i="75"/>
  <c r="K179" i="75"/>
  <c r="K181" i="75"/>
  <c r="K141" i="75"/>
  <c r="K128" i="75"/>
  <c r="K154" i="75"/>
  <c r="K47" i="75"/>
  <c r="K59" i="75"/>
  <c r="K133" i="75"/>
  <c r="K165" i="75"/>
  <c r="K121" i="75"/>
  <c r="K46" i="75"/>
  <c r="K107" i="75"/>
  <c r="K38" i="75"/>
  <c r="K51" i="75"/>
  <c r="K87" i="75"/>
  <c r="K11" i="75"/>
  <c r="E11" i="75" s="1"/>
  <c r="AJ19" i="47" s="1"/>
  <c r="K131" i="75"/>
  <c r="K101" i="75"/>
  <c r="K48" i="75"/>
  <c r="H16" i="120"/>
  <c r="K84" i="75"/>
  <c r="K173" i="75"/>
  <c r="K115" i="75"/>
  <c r="K72" i="75"/>
  <c r="K94" i="75"/>
  <c r="K3" i="75"/>
  <c r="E3" i="75" s="1"/>
  <c r="AJ11" i="47" s="1"/>
  <c r="K104" i="75"/>
  <c r="K166" i="75"/>
  <c r="H6" i="120"/>
  <c r="K116" i="75"/>
  <c r="K97" i="75"/>
  <c r="K53" i="75"/>
  <c r="K6" i="75"/>
  <c r="E6" i="75" s="1"/>
  <c r="AI14" i="47" s="1"/>
  <c r="K99" i="75"/>
  <c r="K177" i="75"/>
  <c r="K75" i="75"/>
  <c r="K149" i="75"/>
  <c r="K147" i="75"/>
  <c r="K18" i="75"/>
  <c r="K130" i="75"/>
  <c r="K88" i="75"/>
  <c r="K111" i="75"/>
  <c r="K30" i="75"/>
  <c r="K92" i="75"/>
  <c r="K68" i="75"/>
  <c r="K188" i="75"/>
  <c r="K23" i="75"/>
  <c r="E3" i="120"/>
  <c r="K153" i="75"/>
  <c r="K184" i="75"/>
  <c r="K16" i="75"/>
  <c r="E16" i="75" s="1"/>
  <c r="AH24" i="47" s="1"/>
  <c r="K57" i="75"/>
  <c r="K193" i="75"/>
  <c r="K189" i="75"/>
  <c r="K113" i="75"/>
  <c r="K160" i="75"/>
  <c r="K167" i="75"/>
  <c r="K138" i="75"/>
  <c r="K135" i="75"/>
  <c r="K122" i="75"/>
  <c r="K137" i="75"/>
  <c r="K159" i="75"/>
  <c r="K114" i="75"/>
  <c r="K76" i="75"/>
  <c r="K81" i="75"/>
  <c r="K65" i="75"/>
  <c r="K8" i="75"/>
  <c r="E8" i="75" s="1"/>
  <c r="AJ16" i="47" s="1"/>
  <c r="K109" i="75"/>
  <c r="K41" i="75"/>
  <c r="K144" i="75"/>
  <c r="K152" i="75"/>
  <c r="K136" i="75"/>
  <c r="K117" i="75"/>
  <c r="K158" i="75"/>
  <c r="K82" i="75"/>
  <c r="K129" i="75"/>
  <c r="K148" i="75"/>
  <c r="K186" i="75"/>
  <c r="K100" i="75"/>
  <c r="K125" i="75"/>
  <c r="K71" i="75"/>
  <c r="K146" i="75"/>
  <c r="K118" i="75"/>
  <c r="K161" i="75"/>
  <c r="K64" i="75"/>
  <c r="K183" i="75"/>
  <c r="K182" i="75"/>
  <c r="K20" i="75"/>
  <c r="K56" i="75"/>
  <c r="K63" i="75"/>
  <c r="K52" i="75"/>
  <c r="K174" i="75"/>
  <c r="K43" i="75"/>
  <c r="K26" i="75"/>
  <c r="K142" i="75"/>
  <c r="K140" i="75"/>
  <c r="K157" i="75"/>
  <c r="K170" i="75"/>
  <c r="K143" i="75"/>
  <c r="K178" i="75"/>
  <c r="K176" i="75"/>
  <c r="K171" i="75"/>
  <c r="K15" i="75"/>
  <c r="E15" i="75" s="1"/>
  <c r="K139" i="75"/>
  <c r="K73" i="75"/>
  <c r="K33" i="75"/>
  <c r="K70" i="75"/>
  <c r="K28" i="75"/>
  <c r="K191" i="75"/>
  <c r="K55" i="75"/>
  <c r="K27" i="75"/>
  <c r="K7" i="75"/>
  <c r="E7" i="75" s="1"/>
  <c r="AK15" i="47" s="1"/>
  <c r="K102" i="75"/>
  <c r="K185" i="75"/>
  <c r="K108" i="75"/>
  <c r="K32" i="75"/>
  <c r="K155" i="75"/>
  <c r="K25" i="75"/>
  <c r="K119" i="75"/>
  <c r="K105" i="75"/>
  <c r="K66" i="75"/>
  <c r="K17" i="75"/>
  <c r="K151" i="75"/>
  <c r="K49" i="75"/>
  <c r="K90" i="75"/>
  <c r="K110" i="75"/>
  <c r="K36" i="75"/>
  <c r="K194" i="75"/>
  <c r="K95" i="75"/>
  <c r="K35" i="75"/>
  <c r="K162" i="75"/>
  <c r="K40" i="75"/>
  <c r="K175" i="75"/>
  <c r="K54" i="75"/>
  <c r="K134" i="75"/>
  <c r="K50" i="75"/>
  <c r="K83" i="75"/>
  <c r="K58" i="75"/>
  <c r="K103" i="75"/>
  <c r="K112" i="75"/>
  <c r="K24" i="75"/>
  <c r="K78" i="75"/>
  <c r="K5" i="75"/>
  <c r="E5" i="75" s="1"/>
  <c r="AI13" i="47" s="1"/>
  <c r="K163" i="75"/>
  <c r="K85" i="75"/>
  <c r="K89" i="75"/>
  <c r="K172" i="75"/>
  <c r="K12" i="75"/>
  <c r="E12" i="75" s="1"/>
  <c r="K39" i="75"/>
  <c r="K77" i="75"/>
  <c r="K34" i="75"/>
  <c r="K60" i="75"/>
  <c r="K31" i="75"/>
  <c r="K145" i="75"/>
  <c r="K86" i="75"/>
  <c r="K96" i="75"/>
  <c r="K61" i="75"/>
  <c r="K13" i="75"/>
  <c r="E13" i="75" s="1"/>
  <c r="AJ21" i="47" s="1"/>
  <c r="K79" i="75"/>
  <c r="K80" i="75"/>
  <c r="K9" i="75"/>
  <c r="E9" i="75" s="1"/>
  <c r="A29" i="61" s="1"/>
  <c r="K192" i="75"/>
  <c r="K98" i="75"/>
  <c r="K120" i="75"/>
  <c r="K10" i="75"/>
  <c r="E10" i="75" s="1"/>
  <c r="AJ18" i="47" s="1"/>
  <c r="K187" i="75"/>
  <c r="H7" i="120"/>
  <c r="L4" i="49" s="1"/>
  <c r="H17" i="120"/>
  <c r="E7" i="120"/>
  <c r="H9" i="61" l="1"/>
  <c r="I9" i="61"/>
  <c r="G9" i="61"/>
  <c r="I29" i="61"/>
  <c r="H29" i="61"/>
  <c r="G29" i="61"/>
  <c r="I15" i="120"/>
  <c r="L3" i="49"/>
  <c r="I5" i="120"/>
  <c r="AK24" i="47"/>
  <c r="AI24" i="47"/>
  <c r="A57" i="61"/>
  <c r="AJ24" i="47"/>
  <c r="I57" i="61" l="1"/>
  <c r="G57" i="61"/>
  <c r="H57"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<sst xmlns="http://schemas.openxmlformats.org/spreadsheetml/2006/main" count="6161" uniqueCount="1773">
  <si>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</si>
  <si>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</si>
  <si>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</si>
  <si>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</si>
  <si>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</si>
  <si>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</si>
  <si>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</si>
  <si>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</si>
  <si>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</si>
  <si>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</si>
  <si>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</si>
  <si>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</si>
  <si>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</si>
  <si>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</si>
  <si>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</si>
  <si>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</si>
  <si>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</si>
  <si>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</si>
  <si>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</si>
  <si>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</si>
  <si>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</si>
  <si>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</si>
  <si>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</si>
  <si>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</si>
  <si>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</si>
  <si>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</si>
  <si>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</si>
  <si>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</si>
  <si>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</si>
  <si>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</si>
  <si>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</si>
  <si>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</si>
  <si>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</si>
  <si>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</si>
  <si>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</si>
  <si>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</si>
  <si>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</si>
  <si>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</si>
  <si>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</si>
  <si>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</si>
  <si>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</si>
  <si>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</si>
  <si>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</si>
  <si>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</si>
  <si>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</si>
  <si>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</si>
  <si>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</si>
  <si>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</si>
  <si>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</si>
  <si>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</si>
  <si>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</si>
  <si>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</si>
  <si>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</si>
  <si>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</si>
  <si>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</si>
  <si>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</si>
  <si>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</si>
  <si>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</si>
  <si>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</si>
  <si>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</si>
  <si>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</si>
  <si>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</si>
  <si>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</si>
  <si>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</si>
  <si>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</si>
  <si>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</si>
  <si>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</si>
  <si>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</si>
  <si>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</si>
  <si>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</si>
  <si>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</si>
  <si>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</si>
  <si>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</si>
  <si>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</si>
  <si>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</si>
  <si>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</si>
  <si>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</si>
  <si>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</si>
  <si>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</si>
  <si>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</si>
  <si>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</si>
  <si>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</si>
  <si>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</si>
  <si>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</si>
  <si>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</si>
  <si>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</si>
  <si>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</si>
  <si>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</si>
  <si>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</si>
  <si>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</si>
  <si>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</si>
  <si>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</si>
  <si>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</si>
  <si>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</si>
  <si>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</si>
  <si>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</si>
  <si>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</si>
  <si>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</si>
  <si>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</si>
  <si>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</si>
  <si>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</si>
  <si>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</si>
  <si>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</si>
  <si>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</si>
  <si>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</si>
  <si>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</si>
  <si>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</si>
  <si>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</si>
  <si>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</si>
  <si>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</si>
  <si>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</si>
  <si>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</si>
  <si>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</si>
  <si>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</si>
  <si>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</si>
  <si>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</si>
  <si>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</si>
  <si>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</si>
  <si>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</si>
  <si>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</si>
  <si>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</si>
  <si>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</si>
  <si>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</si>
  <si>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</si>
  <si>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</si>
  <si>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</si>
  <si>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</si>
  <si>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</si>
  <si>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</si>
  <si>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</si>
  <si>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</si>
  <si>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</si>
  <si>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</si>
  <si>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</si>
  <si>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</si>
  <si>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</si>
  <si>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</si>
  <si>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</si>
  <si>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</si>
  <si>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</si>
  <si>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</si>
  <si>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</si>
  <si>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</si>
  <si>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</si>
  <si>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</si>
  <si>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</si>
  <si>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</si>
  <si>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</si>
  <si>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</si>
  <si>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</si>
  <si>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</si>
  <si>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</si>
  <si>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</si>
  <si>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</si>
  <si>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</si>
  <si>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</si>
  <si>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</si>
  <si>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</si>
  <si>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</si>
  <si>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</si>
  <si>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</si>
  <si>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</si>
  <si>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</si>
  <si>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</si>
  <si>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</si>
  <si>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</si>
  <si>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</si>
  <si>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</si>
  <si>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</si>
  <si>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</si>
  <si>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</si>
  <si>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</si>
  <si>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</si>
  <si>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</si>
  <si>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</si>
  <si>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</si>
  <si>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</si>
  <si>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</si>
  <si>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</si>
  <si>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</si>
  <si>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</si>
  <si>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</si>
  <si>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</si>
  <si>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</si>
  <si>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</si>
  <si>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</si>
  <si>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</si>
  <si>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</si>
  <si>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</si>
  <si>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</si>
  <si>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</si>
  <si>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</si>
  <si>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</si>
  <si>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</si>
  <si>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</si>
  <si>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</si>
  <si>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</si>
  <si>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</si>
  <si>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</si>
  <si>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</si>
  <si>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</si>
  <si>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</si>
  <si>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</si>
  <si>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</si>
  <si>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</si>
  <si>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</si>
  <si>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</si>
  <si>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</si>
  <si>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</si>
  <si>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</si>
  <si>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</si>
  <si>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</si>
  <si>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</si>
  <si>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</si>
  <si>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</si>
  <si>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</si>
  <si>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</si>
  <si>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</si>
  <si>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</si>
  <si>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</si>
  <si>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</si>
  <si>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</si>
  <si>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</si>
  <si>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</si>
  <si>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</si>
  <si>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</si>
  <si>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</si>
  <si>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</si>
  <si>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</si>
  <si>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</si>
  <si>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</si>
  <si>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</si>
  <si>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</si>
  <si>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</si>
  <si>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</si>
  <si>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</si>
  <si>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</si>
  <si>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</si>
  <si>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</si>
  <si>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</si>
  <si>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</si>
  <si>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</si>
  <si>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</si>
  <si>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</si>
  <si>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</si>
  <si>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</si>
  <si>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</si>
  <si>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</si>
  <si>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</si>
  <si>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</si>
  <si>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</si>
  <si>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</si>
  <si>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</si>
  <si>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</si>
  <si>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</si>
  <si>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</si>
  <si>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</si>
  <si>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</si>
  <si>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</si>
  <si>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</si>
  <si>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</si>
  <si>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</si>
  <si>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</si>
  <si>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</si>
  <si>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</si>
  <si>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</si>
  <si>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</si>
  <si>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</si>
  <si>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</si>
  <si>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</si>
  <si>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</si>
  <si>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</si>
  <si>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</si>
  <si>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</si>
  <si>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</si>
  <si>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</si>
  <si>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</si>
  <si>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</si>
  <si>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</si>
  <si>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</si>
  <si>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</si>
  <si>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</si>
  <si>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</si>
  <si>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</si>
  <si>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</si>
  <si>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</si>
  <si>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</si>
  <si>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</si>
  <si>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</si>
  <si>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</si>
  <si>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</si>
  <si>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</si>
  <si>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</si>
  <si>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</si>
  <si>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</si>
  <si>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</si>
  <si>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</si>
  <si>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</si>
  <si>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</si>
  <si>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</si>
  <si>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</si>
  <si>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</si>
  <si>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</si>
  <si>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</si>
  <si>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</si>
  <si>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</si>
  <si>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</si>
  <si>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</si>
  <si>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</si>
  <si>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</si>
  <si>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</si>
  <si>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</si>
  <si>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</si>
  <si>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</si>
  <si>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</si>
  <si>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</si>
  <si>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</si>
  <si>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</si>
  <si>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</si>
  <si>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</si>
  <si>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</si>
  <si>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</si>
  <si>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</si>
  <si>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</si>
  <si>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</si>
  <si>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</si>
  <si>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</si>
  <si>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</si>
  <si>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</si>
  <si>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</si>
  <si>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</si>
  <si>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</si>
  <si>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</si>
  <si>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</si>
  <si>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</si>
  <si>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</si>
  <si>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</si>
  <si>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</si>
  <si>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</si>
  <si>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</si>
  <si>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</si>
  <si>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</si>
  <si>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</si>
  <si>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</si>
  <si>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</si>
  <si>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</si>
  <si>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</si>
  <si>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</si>
  <si>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</si>
  <si>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</si>
  <si>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</si>
  <si>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</si>
  <si>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</si>
  <si>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</si>
  <si>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</si>
  <si>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</si>
  <si>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</si>
  <si>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</si>
  <si>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</si>
  <si>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</si>
  <si>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</si>
  <si>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</si>
  <si>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</si>
  <si>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</si>
  <si>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</si>
  <si>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</si>
  <si>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</si>
  <si>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</si>
  <si>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</si>
  <si>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</si>
  <si>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</si>
  <si>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</si>
  <si>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</si>
  <si>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</si>
  <si>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</si>
  <si>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</si>
  <si>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</si>
  <si>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</si>
  <si>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</si>
  <si>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</si>
  <si>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</si>
  <si>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</si>
  <si>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</si>
  <si>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</si>
  <si>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</si>
  <si>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</si>
  <si>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</si>
  <si>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</si>
  <si>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</si>
  <si>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</si>
  <si>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</si>
  <si>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</si>
  <si>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</si>
  <si>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</si>
  <si>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</si>
  <si>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</si>
  <si>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</si>
  <si>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</si>
  <si>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</si>
  <si>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</si>
  <si>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</si>
  <si>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</si>
  <si>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</si>
  <si>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</si>
  <si>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</si>
  <si>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</si>
  <si>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</si>
  <si>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</si>
  <si>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</si>
  <si>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</si>
  <si>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</si>
  <si>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</si>
  <si>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</si>
  <si>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</si>
  <si>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</si>
  <si>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</si>
  <si>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</si>
  <si>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</si>
  <si>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</si>
  <si>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</si>
  <si>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</si>
  <si>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</si>
  <si>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</si>
  <si>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</si>
  <si>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</si>
  <si>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</si>
  <si>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</si>
  <si>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</si>
  <si>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</si>
  <si>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</si>
  <si>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</si>
  <si>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</si>
  <si>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</si>
  <si>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</si>
  <si>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</si>
  <si>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</si>
  <si>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</si>
  <si>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</si>
  <si>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</si>
  <si>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</si>
  <si>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</si>
  <si>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</si>
  <si>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</si>
  <si>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</si>
  <si>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</si>
  <si>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</si>
  <si>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</si>
  <si>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</si>
  <si>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</si>
  <si>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</si>
  <si>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</si>
  <si>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</si>
  <si>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</si>
  <si>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</si>
  <si>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</si>
  <si>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</si>
  <si>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</si>
  <si>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</si>
  <si>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</si>
  <si>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</si>
  <si>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</si>
  <si>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</si>
  <si>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</si>
  <si>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</si>
  <si>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</si>
  <si>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</si>
  <si>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</si>
  <si>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</si>
  <si>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</si>
  <si>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</si>
  <si>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</si>
  <si>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</si>
  <si>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</si>
  <si>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</si>
  <si>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</si>
  <si>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</si>
  <si>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</si>
  <si>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</si>
  <si>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</si>
  <si>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</si>
  <si>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</si>
  <si>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</si>
  <si>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</si>
  <si>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</si>
  <si>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</si>
  <si>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</si>
  <si>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</si>
  <si>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</si>
  <si>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</si>
  <si>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</si>
  <si>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</si>
  <si>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</si>
  <si>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</si>
  <si>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</si>
  <si>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</si>
  <si>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</si>
  <si>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</si>
  <si>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</si>
  <si>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</si>
  <si>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</si>
  <si>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</si>
  <si>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</si>
  <si>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</si>
  <si>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</si>
  <si>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</si>
  <si>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</si>
  <si>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</si>
  <si>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</si>
  <si>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</si>
  <si>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</si>
  <si>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</si>
  <si>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</si>
  <si>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</si>
  <si>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</si>
  <si>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</si>
  <si>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</si>
  <si>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</si>
  <si>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</si>
  <si>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</si>
  <si>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</si>
  <si>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</si>
  <si>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</si>
  <si>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</si>
  <si>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</si>
  <si>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</si>
  <si>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</si>
  <si>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</si>
  <si>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</si>
  <si>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</si>
  <si>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</si>
  <si>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</si>
  <si>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</si>
  <si>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</si>
  <si>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</si>
  <si>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</si>
  <si>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</si>
  <si>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</si>
  <si>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</si>
  <si>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</si>
  <si>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</si>
  <si>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</si>
  <si>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</si>
  <si>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</si>
  <si>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</si>
  <si>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</si>
  <si>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</si>
  <si>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</si>
  <si>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</si>
  <si>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</si>
  <si>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</si>
  <si>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</si>
  <si>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</si>
  <si>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</si>
  <si>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</si>
  <si>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</si>
  <si>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</si>
  <si>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</si>
  <si>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</si>
  <si>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</si>
  <si>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</si>
  <si>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</si>
  <si>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</si>
  <si>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</si>
  <si>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</si>
  <si>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</si>
  <si>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</si>
  <si>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</si>
  <si>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</si>
  <si>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</si>
  <si>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</si>
  <si>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</si>
  <si>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</si>
  <si>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</si>
  <si>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</si>
  <si>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</si>
  <si>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</si>
  <si>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</si>
  <si>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</si>
  <si>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</si>
  <si>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</si>
  <si>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</si>
  <si>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</si>
  <si>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</si>
  <si>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</si>
  <si>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</si>
  <si>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</si>
  <si>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</si>
  <si>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</si>
  <si>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</si>
  <si>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</si>
  <si>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</si>
  <si>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</si>
  <si>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</si>
  <si>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</si>
  <si>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</si>
  <si>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</si>
  <si>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</si>
  <si>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</si>
  <si>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</si>
  <si>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</si>
  <si>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</si>
  <si>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</si>
  <si>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</si>
  <si>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</si>
  <si>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</si>
  <si>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</si>
  <si>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</si>
  <si>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</si>
  <si>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</si>
  <si>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</si>
  <si>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</si>
  <si>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</si>
  <si>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</si>
  <si>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</si>
  <si>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</si>
  <si>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</si>
  <si>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</si>
  <si>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</si>
  <si>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</si>
  <si>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</si>
  <si>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</si>
  <si>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</si>
  <si>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</si>
  <si>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</si>
  <si>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</si>
  <si>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</si>
  <si>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</si>
  <si>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</si>
  <si>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</si>
  <si>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</si>
  <si>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</si>
  <si>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</si>
  <si>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</si>
  <si>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</si>
  <si>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</si>
  <si>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</si>
  <si>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</si>
  <si>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</si>
  <si>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</si>
  <si>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</si>
  <si>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</si>
  <si>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</si>
  <si>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</si>
  <si>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</si>
  <si>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</si>
  <si>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</si>
  <si>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</si>
  <si>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</si>
  <si>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</si>
  <si>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</si>
  <si>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</si>
  <si>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</si>
  <si>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</si>
  <si>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</si>
  <si>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</si>
  <si>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</si>
  <si>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</si>
  <si>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</si>
  <si>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</si>
  <si>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</si>
  <si>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</si>
  <si>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</si>
  <si>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</si>
  <si>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</si>
  <si>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</si>
  <si>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</si>
  <si>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</si>
  <si>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</si>
  <si>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</si>
  <si>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</si>
  <si>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</si>
  <si>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</si>
  <si>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</si>
  <si>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</si>
  <si>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</si>
  <si>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</si>
  <si>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</si>
  <si>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</si>
  <si>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</si>
  <si>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</si>
  <si>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</si>
  <si>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</si>
  <si>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</si>
  <si>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</si>
  <si>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</si>
  <si>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</si>
  <si>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</si>
  <si>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</si>
  <si>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</si>
  <si>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</si>
  <si>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</si>
  <si>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</si>
  <si>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</si>
  <si>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</si>
  <si>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</si>
  <si>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</si>
  <si>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</si>
  <si>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</si>
  <si>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</si>
  <si>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</si>
  <si>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</si>
  <si>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</si>
  <si>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</si>
  <si>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</si>
  <si>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</si>
  <si>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</si>
  <si>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</si>
  <si>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</si>
  <si>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</si>
  <si>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</si>
  <si>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</si>
  <si>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</si>
  <si>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</si>
  <si>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</si>
  <si>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</si>
  <si>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</si>
  <si>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</si>
  <si>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</si>
  <si>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</si>
  <si>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</si>
  <si>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</si>
  <si>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</si>
  <si>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</si>
  <si>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</si>
  <si>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</si>
  <si>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</si>
  <si>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</si>
  <si>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</si>
  <si>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</si>
  <si>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</si>
  <si>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</si>
  <si>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</si>
  <si>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</si>
  <si>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</si>
  <si>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</si>
  <si>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</si>
  <si>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</si>
  <si>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</si>
  <si>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</si>
  <si>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</si>
  <si>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</si>
  <si>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</si>
  <si>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</si>
  <si>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</si>
  <si>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</si>
  <si>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</si>
  <si>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</si>
  <si>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</si>
  <si>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</si>
  <si>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</si>
  <si>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</si>
  <si>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</si>
  <si>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</si>
  <si>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</si>
  <si>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</si>
  <si>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</si>
  <si>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</si>
  <si>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</si>
  <si>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</si>
  <si>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</si>
  <si>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</si>
  <si>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</si>
  <si>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</si>
  <si>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</si>
  <si>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</si>
  <si>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</si>
  <si>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</si>
  <si>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</si>
  <si>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</si>
  <si>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</si>
  <si>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</si>
  <si>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</si>
  <si>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</si>
  <si>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</si>
  <si>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</si>
  <si>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</si>
  <si>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</si>
  <si>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</si>
  <si>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</si>
  <si>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</si>
  <si>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</si>
  <si>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</si>
  <si>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</si>
  <si>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</si>
  <si>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</si>
  <si>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</si>
  <si>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</si>
  <si>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</si>
  <si>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</si>
  <si>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</si>
  <si>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</si>
  <si>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</si>
  <si>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</si>
  <si>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</si>
  <si>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</si>
  <si>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</si>
  <si>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</si>
  <si>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</si>
  <si>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</si>
  <si>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</si>
  <si>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</si>
  <si>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</si>
  <si>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</si>
  <si>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</si>
  <si>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</si>
  <si>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</si>
  <si>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</si>
  <si>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</si>
  <si>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</si>
  <si>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</si>
  <si>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</si>
  <si>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</si>
  <si>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</si>
  <si>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</si>
  <si>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</si>
  <si>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</si>
  <si>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</si>
  <si>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</si>
  <si>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</si>
  <si>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</si>
  <si>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</si>
  <si>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</si>
  <si>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</si>
  <si>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</si>
  <si>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</si>
  <si>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</si>
  <si>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</si>
  <si>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</si>
  <si>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</si>
  <si>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</si>
  <si>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</si>
  <si>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</si>
  <si>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</si>
  <si>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</si>
  <si>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</si>
  <si>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</si>
  <si>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</si>
  <si>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</si>
  <si>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</si>
  <si>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</si>
  <si>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</si>
  <si>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</si>
  <si>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</si>
  <si>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</si>
  <si>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</si>
  <si>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</si>
  <si>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</si>
  <si>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</si>
  <si>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</si>
  <si>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</si>
  <si>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</si>
  <si>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</si>
  <si>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</si>
  <si>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</si>
  <si>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</si>
  <si>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</si>
  <si>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</si>
  <si>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</si>
  <si>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</si>
  <si>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</si>
  <si>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</si>
  <si>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</si>
  <si>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</si>
  <si>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</si>
  <si>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</si>
  <si>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</si>
  <si>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</si>
  <si>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</si>
  <si>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</si>
  <si>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</si>
  <si>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</si>
  <si>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</si>
  <si>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</si>
  <si>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</si>
  <si>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</si>
  <si>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</si>
  <si>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</si>
  <si>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</si>
  <si>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</si>
  <si>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</si>
  <si>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</si>
  <si>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</si>
  <si>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</si>
  <si>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</si>
  <si>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</si>
  <si>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</si>
  <si>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</si>
  <si>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</si>
  <si>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</si>
  <si>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</si>
  <si>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</si>
  <si>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</si>
  <si>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</si>
  <si>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</si>
  <si>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</si>
  <si>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</si>
  <si>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</si>
  <si>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</si>
  <si>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</si>
  <si>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</si>
  <si>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</si>
  <si>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</si>
  <si>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</si>
  <si>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</si>
  <si>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</si>
  <si>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</si>
  <si>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</si>
  <si>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</si>
  <si>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</si>
  <si>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</si>
  <si>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</si>
  <si>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</si>
  <si>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</si>
  <si>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</si>
  <si>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</si>
  <si>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</si>
  <si>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</si>
  <si>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</si>
  <si>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</si>
  <si>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</si>
  <si>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</si>
  <si>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</si>
  <si>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</si>
  <si>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</si>
  <si>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</si>
  <si>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</si>
  <si>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</si>
  <si>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</si>
  <si>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</si>
  <si>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</si>
  <si>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</si>
  <si>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</si>
  <si>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</si>
  <si>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</si>
  <si>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</si>
  <si>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</si>
  <si>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</si>
  <si>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</si>
  <si>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</si>
  <si>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</si>
  <si>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</si>
  <si>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</si>
  <si>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</si>
  <si>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</si>
  <si>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</si>
  <si>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</si>
  <si>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</si>
  <si>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</si>
  <si>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</si>
  <si>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</si>
  <si>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</si>
  <si>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</si>
  <si>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</si>
  <si>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</si>
  <si>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</si>
  <si>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</si>
  <si>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</si>
  <si>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</si>
  <si>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</si>
  <si>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</si>
  <si>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</si>
  <si>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</si>
  <si>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</si>
  <si>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</si>
  <si>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</si>
  <si>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</si>
  <si>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</si>
  <si>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</si>
  <si>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</si>
  <si>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</si>
  <si>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</si>
  <si>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</si>
  <si>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</si>
  <si>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</si>
  <si>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</si>
  <si>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</si>
  <si>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</si>
  <si>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</si>
  <si>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</si>
  <si>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</si>
  <si>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</si>
  <si>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</si>
  <si>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</si>
  <si>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</si>
  <si>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</si>
  <si>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</si>
  <si>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</si>
  <si>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</si>
  <si>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</si>
  <si>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</si>
  <si>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</si>
  <si>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</si>
  <si>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</si>
  <si>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</si>
  <si>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</si>
  <si>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</si>
  <si>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</si>
  <si>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</si>
  <si>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</si>
  <si>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</si>
  <si>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</si>
  <si>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</si>
  <si>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</si>
  <si>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</si>
  <si>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</si>
  <si>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</si>
  <si>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</si>
  <si>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</si>
  <si>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</si>
  <si>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</si>
  <si>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</si>
  <si>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</si>
  <si>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</si>
  <si>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</si>
  <si>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</si>
  <si>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</si>
  <si>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</si>
  <si>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</si>
  <si>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</si>
  <si>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</si>
  <si>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</si>
  <si>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</si>
  <si>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</si>
  <si>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</si>
  <si>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</si>
  <si>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</si>
  <si>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</si>
  <si>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</si>
  <si>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</si>
  <si>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</si>
  <si>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</si>
  <si>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</si>
  <si>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</si>
  <si>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</si>
  <si>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</si>
  <si>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</si>
  <si>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</si>
  <si>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</si>
  <si>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</si>
  <si>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</si>
  <si>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</si>
  <si>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</si>
  <si>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</si>
  <si>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</si>
  <si>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</si>
  <si>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</si>
  <si>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</si>
  <si>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</si>
  <si>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</si>
  <si>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</si>
  <si>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</si>
  <si>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</si>
  <si>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</si>
  <si>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</si>
  <si>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</si>
  <si>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</si>
  <si>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</si>
  <si>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</si>
  <si>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</si>
  <si>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</si>
  <si>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</si>
  <si>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</si>
  <si>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</si>
  <si>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</si>
  <si>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</si>
  <si>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</si>
  <si>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</si>
  <si>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</si>
  <si>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</si>
  <si>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</si>
  <si>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</si>
  <si>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</si>
  <si>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</si>
  <si>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</si>
  <si>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</si>
  <si>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</si>
  <si>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</si>
  <si>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</si>
  <si>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</si>
  <si>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</si>
  <si>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</si>
  <si>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</si>
  <si>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</si>
  <si>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</si>
  <si>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</si>
  <si>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</si>
  <si>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</si>
  <si>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</si>
  <si>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</si>
  <si>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</si>
  <si>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</si>
  <si>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</si>
  <si>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</si>
  <si>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</si>
  <si>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</si>
  <si>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</si>
  <si>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</si>
  <si>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</si>
  <si>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</si>
  <si>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</si>
  <si>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</si>
  <si>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</si>
  <si>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</si>
  <si>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</si>
  <si>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</si>
  <si>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</si>
  <si>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</si>
  <si>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</si>
  <si>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</si>
  <si>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</si>
  <si>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</si>
  <si>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</si>
  <si>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</si>
  <si>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</si>
  <si>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</si>
  <si>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</si>
  <si>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</si>
  <si>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</si>
  <si>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</si>
  <si>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</si>
  <si>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</si>
  <si>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</si>
  <si>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</si>
  <si>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</si>
  <si>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</si>
  <si>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</si>
  <si>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</si>
  <si>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</si>
  <si>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</si>
  <si>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</si>
  <si>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</si>
  <si>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</si>
  <si>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</si>
  <si>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</si>
  <si>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</si>
  <si>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</si>
  <si>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</si>
  <si>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</si>
  <si>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</si>
  <si>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</si>
  <si>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</si>
  <si>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</si>
  <si>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</si>
  <si>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</si>
  <si>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</si>
  <si>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</si>
  <si>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</si>
  <si>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</si>
  <si>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</si>
  <si>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</si>
  <si>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</si>
  <si>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</si>
  <si>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</si>
  <si>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</si>
  <si>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</si>
  <si>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</si>
  <si>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</si>
  <si>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</si>
  <si>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</si>
  <si>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</si>
  <si>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</si>
  <si>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</si>
  <si>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</si>
  <si>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</si>
  <si>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</si>
  <si>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</si>
  <si>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</si>
  <si>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</si>
  <si>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</si>
  <si>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</si>
  <si>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</si>
  <si>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</si>
  <si>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</si>
  <si>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</si>
  <si>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</si>
  <si>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</si>
  <si>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</si>
  <si>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</si>
  <si>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</si>
  <si>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</si>
  <si>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</si>
  <si>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</si>
  <si>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</si>
  <si>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</si>
  <si>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</si>
  <si>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</si>
  <si>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</si>
  <si>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</si>
  <si>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</si>
  <si>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</si>
  <si>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</si>
  <si>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</si>
  <si>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</si>
  <si>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</si>
  <si>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</si>
  <si>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</si>
  <si>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</si>
  <si>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</si>
  <si>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</si>
  <si>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</si>
  <si>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</si>
  <si>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</si>
  <si>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</si>
  <si>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</si>
  <si>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</si>
  <si>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</si>
  <si>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</si>
  <si>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</si>
  <si>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</si>
  <si>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</si>
  <si>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</si>
  <si>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</si>
  <si>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</si>
  <si>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</si>
  <si>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</si>
  <si>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</si>
  <si>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</si>
  <si>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</si>
  <si>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</si>
  <si>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</si>
  <si>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</si>
  <si>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</si>
  <si>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</si>
  <si>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</si>
  <si>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</si>
  <si>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</si>
  <si>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</si>
  <si>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</si>
  <si>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</si>
  <si>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</si>
  <si>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</si>
  <si>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</si>
  <si>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</si>
  <si>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</si>
  <si>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</si>
  <si>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</si>
  <si>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</si>
  <si>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</si>
  <si>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</si>
  <si>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</si>
  <si>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</si>
  <si>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</si>
  <si>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</si>
  <si>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</si>
  <si>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</si>
  <si>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</si>
  <si>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</si>
  <si>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</si>
  <si>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</si>
  <si>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</si>
  <si>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</si>
  <si>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</si>
  <si>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</si>
  <si>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</si>
  <si>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</si>
  <si>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</si>
  <si>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</si>
  <si>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</si>
  <si>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</si>
  <si>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</si>
  <si>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</si>
  <si>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</si>
  <si>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</si>
  <si>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</si>
  <si>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</si>
  <si>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</si>
  <si>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</si>
  <si>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</si>
  <si>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</si>
  <si>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</si>
  <si>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</si>
  <si>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</si>
  <si>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</si>
  <si>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</si>
  <si>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</si>
  <si>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</si>
  <si>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</si>
  <si>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</si>
  <si>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</si>
  <si>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</si>
  <si>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</si>
  <si>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</si>
  <si>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</si>
  <si>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</si>
  <si>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</si>
  <si>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</si>
  <si>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</si>
  <si>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</si>
  <si>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</si>
  <si>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</si>
  <si>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</si>
  <si>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</si>
  <si>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</si>
  <si>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</si>
  <si>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</si>
  <si>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</si>
  <si>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</si>
  <si>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</si>
  <si>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</si>
  <si>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</si>
  <si>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</si>
  <si>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</si>
  <si>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</si>
  <si>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</si>
  <si>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</si>
  <si>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</si>
  <si>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</si>
  <si>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</si>
  <si>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</si>
  <si>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</si>
  <si>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</si>
  <si>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</si>
  <si>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</si>
  <si>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</si>
  <si>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</si>
  <si>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</si>
  <si>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</si>
  <si>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</si>
  <si>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</si>
  <si>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</si>
  <si>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</si>
  <si>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</si>
  <si>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</si>
  <si>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</si>
  <si>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</si>
  <si>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</si>
  <si>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</si>
  <si>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</si>
  <si>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</si>
  <si>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</si>
  <si>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</si>
  <si>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</si>
  <si>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</si>
  <si>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</si>
  <si>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</si>
  <si>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</si>
  <si>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</si>
  <si>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</si>
  <si>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</si>
  <si>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</si>
  <si>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</si>
  <si>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</si>
  <si>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</si>
  <si>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</si>
  <si>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</si>
  <si>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</si>
  <si>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</si>
  <si>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</si>
  <si>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</si>
  <si>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</si>
  <si>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</si>
  <si>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</si>
  <si>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</si>
  <si>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</si>
  <si>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</si>
  <si>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</si>
  <si>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</si>
  <si>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</si>
  <si>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</si>
  <si>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</si>
  <si>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</si>
  <si>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</si>
  <si>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</si>
  <si>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</si>
  <si>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</si>
  <si>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</si>
  <si>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</si>
  <si>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</si>
  <si>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</si>
  <si>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</si>
  <si>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</si>
  <si>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</si>
  <si>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</si>
  <si>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</si>
  <si>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</si>
  <si>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</si>
  <si>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</si>
  <si>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</si>
  <si>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</si>
  <si>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</si>
  <si>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</si>
  <si>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</si>
  <si>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</si>
  <si>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</si>
  <si>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</si>
  <si>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</si>
  <si>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</si>
  <si>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</si>
  <si>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</si>
  <si>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</si>
  <si>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</si>
  <si>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</si>
  <si>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</si>
  <si>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</si>
  <si>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</si>
  <si>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</si>
  <si>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</si>
  <si>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</si>
  <si>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</si>
  <si>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</si>
  <si>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</si>
  <si>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</si>
  <si>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</si>
  <si>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</si>
  <si>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</si>
  <si>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</si>
  <si>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</si>
  <si>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</si>
  <si>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</si>
  <si>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</si>
  <si>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</si>
  <si>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</si>
  <si>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</si>
  <si>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</si>
  <si>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</si>
  <si>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</si>
  <si>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</si>
  <si>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</si>
  <si>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</si>
  <si>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</si>
  <si>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</si>
  <si>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</si>
  <si>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</si>
  <si>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</si>
  <si>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</si>
  <si>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</si>
  <si>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</si>
  <si>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</si>
  <si>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</si>
  <si>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</si>
  <si>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</si>
  <si>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</si>
  <si>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</si>
  <si>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</si>
  <si>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</si>
  <si>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</si>
  <si>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</si>
  <si>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</si>
  <si>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</si>
  <si>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</si>
  <si>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</si>
  <si>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</si>
  <si>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</si>
  <si>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</si>
  <si>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</si>
  <si>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</si>
  <si>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</si>
  <si>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</si>
  <si>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</si>
  <si>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</si>
  <si>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</si>
  <si>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</si>
  <si>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</si>
  <si>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</si>
  <si>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</si>
  <si>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</si>
  <si>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</si>
  <si>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</si>
  <si>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</si>
  <si>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</si>
  <si>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</si>
  <si>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</si>
  <si>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</si>
  <si>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</si>
  <si>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</si>
  <si>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</si>
  <si>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</si>
  <si>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</si>
  <si>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</si>
  <si>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</si>
  <si>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</si>
  <si>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</si>
  <si>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</si>
  <si>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</si>
  <si>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</si>
  <si>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</si>
  <si>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</si>
  <si>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</si>
  <si>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</si>
  <si>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</si>
  <si>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</si>
  <si>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</si>
  <si>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</si>
  <si>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</si>
  <si>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</si>
  <si>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</si>
  <si>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</si>
  <si>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</si>
  <si>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</si>
  <si>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</si>
  <si>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</si>
  <si>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</si>
  <si>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</si>
  <si>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</si>
  <si>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</si>
  <si>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</si>
  <si>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</si>
  <si>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</si>
  <si>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</si>
  <si>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</si>
  <si>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</si>
  <si>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</si>
  <si>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</si>
  <si>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</si>
  <si>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</si>
  <si>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</si>
  <si>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</si>
  <si>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</si>
  <si>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</si>
  <si>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</si>
  <si>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</si>
  <si>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</si>
  <si>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</si>
  <si>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</si>
  <si>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</si>
  <si>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</si>
  <si>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</si>
  <si>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</si>
  <si>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</si>
  <si>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</si>
  <si>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</si>
  <si>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</si>
  <si>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</si>
  <si>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</si>
  <si>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</si>
  <si>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</si>
  <si>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</si>
  <si>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</si>
  <si>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</si>
  <si>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</si>
  <si>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</si>
  <si>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</si>
  <si>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</si>
  <si>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</si>
  <si>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</si>
  <si>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</si>
  <si>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</si>
  <si>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</si>
  <si>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</si>
  <si>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</si>
  <si>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</si>
  <si>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</si>
  <si>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</si>
  <si>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</si>
  <si>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</si>
  <si>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</si>
  <si>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</si>
  <si>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</si>
  <si>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</si>
  <si>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</si>
  <si>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</si>
  <si>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</si>
  <si>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</si>
  <si>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</si>
  <si>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</si>
  <si>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</si>
  <si>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</si>
  <si>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</si>
  <si>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</si>
  <si>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</si>
  <si>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</si>
  <si>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</si>
  <si>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</si>
  <si>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</si>
  <si>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</si>
  <si>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</si>
  <si>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</si>
  <si>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</si>
  <si>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</si>
  <si>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</si>
  <si>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</si>
  <si>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</si>
  <si>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</si>
  <si>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</si>
  <si>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</si>
  <si>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</si>
  <si>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</si>
  <si>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</si>
  <si>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</si>
  <si>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</si>
  <si>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</si>
  <si>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</si>
  <si>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</si>
  <si>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</si>
  <si>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</si>
  <si>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</si>
  <si>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</si>
  <si>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</si>
  <si>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</si>
  <si>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</si>
  <si>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</si>
  <si>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</si>
  <si>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</si>
  <si>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</si>
  <si>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</si>
  <si>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</si>
  <si>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</si>
  <si>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</si>
  <si>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</si>
  <si>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</si>
  <si>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</si>
  <si>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</si>
  <si>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</si>
  <si>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</si>
  <si>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</si>
  <si>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</si>
  <si>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</si>
  <si>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</si>
  <si>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</si>
  <si>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</si>
  <si>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</si>
  <si>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</si>
  <si>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</si>
  <si>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</si>
  <si>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</si>
  <si>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</si>
  <si>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</si>
  <si>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</si>
  <si>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</si>
  <si>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</si>
  <si>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</si>
  <si>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</si>
  <si>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</si>
  <si>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</si>
  <si>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</si>
  <si>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</si>
  <si>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</si>
  <si>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</si>
  <si>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</si>
  <si>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</si>
  <si>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</si>
  <si>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</si>
  <si>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</si>
  <si>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</si>
  <si>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</si>
  <si>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</si>
  <si>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</si>
  <si>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</si>
  <si>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</si>
  <si>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</si>
  <si>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</si>
  <si>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</si>
  <si>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</si>
  <si>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</si>
  <si>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</si>
  <si>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</si>
  <si>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</si>
  <si>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</si>
  <si>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</si>
  <si>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</si>
  <si>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</si>
  <si>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</si>
  <si>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</si>
  <si>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</si>
  <si>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</si>
  <si>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</si>
  <si>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</si>
  <si>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</si>
  <si>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</si>
  <si>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</si>
  <si>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</si>
  <si>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</si>
  <si>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</si>
  <si>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</si>
  <si>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</si>
  <si>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</si>
  <si>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</si>
  <si>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</si>
  <si>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</si>
  <si>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</si>
  <si>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</si>
  <si>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</si>
  <si>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</si>
  <si>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</si>
  <si>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</si>
  <si>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</si>
  <si>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</si>
  <si>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</si>
  <si>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</si>
  <si>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</si>
  <si>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</si>
  <si>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</si>
  <si>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</si>
  <si>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</si>
  <si>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</si>
  <si>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</si>
  <si>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</si>
  <si>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</si>
  <si>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</si>
  <si>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</si>
  <si>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</si>
  <si>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</si>
  <si>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</si>
  <si>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</si>
  <si>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</si>
  <si>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</si>
  <si>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</si>
  <si>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</si>
  <si>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</si>
  <si>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</si>
  <si>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</si>
  <si>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</si>
  <si>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</si>
  <si>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</si>
  <si>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</si>
  <si>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</si>
  <si>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</si>
  <si>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</si>
  <si>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</si>
  <si>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</si>
  <si>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</si>
  <si>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</si>
  <si>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</si>
  <si>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</si>
  <si>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</si>
  <si>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</si>
  <si>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</si>
  <si>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</si>
  <si>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</si>
  <si>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</si>
  <si>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</si>
  <si>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</si>
  <si>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</si>
  <si>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</si>
  <si>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</si>
  <si>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Počet přihlášených týmů: 8</t>
  </si>
  <si>
    <t>MČR</t>
  </si>
  <si>
    <t>•• dvojice</t>
  </si>
  <si>
    <t>Č. licence</t>
  </si>
  <si>
    <t>Příjmení a jméno Odhlásit tým</t>
  </si>
  <si>
    <t>Síla: 71.407</t>
  </si>
  <si>
    <t>Vojtěch Bílek "J"</t>
  </si>
  <si>
    <t>31.657</t>
  </si>
  <si>
    <t>Jan Vorel "J"</t>
  </si>
  <si>
    <t>39.750</t>
  </si>
  <si>
    <t>Síla: 57.407</t>
  </si>
  <si>
    <t>Robin Konšel</t>
  </si>
  <si>
    <t>36.500</t>
  </si>
  <si>
    <t>Martin Hájek Ml. "J"</t>
  </si>
  <si>
    <t>PEK STOLÍN</t>
  </si>
  <si>
    <t>20.907</t>
  </si>
  <si>
    <t>Síla: 24.377</t>
  </si>
  <si>
    <t>Antonín Polách "J"</t>
  </si>
  <si>
    <t>15.095</t>
  </si>
  <si>
    <t>Anna Poláchová "J"</t>
  </si>
  <si>
    <t>9.282</t>
  </si>
  <si>
    <t>Síla: 13.097</t>
  </si>
  <si>
    <t>Matěj Šimara "J"</t>
  </si>
  <si>
    <t>5.721</t>
  </si>
  <si>
    <t>Daniel Mrowiec "J"</t>
  </si>
  <si>
    <t>7.376</t>
  </si>
  <si>
    <t>Síla: 8.783</t>
  </si>
  <si>
    <t>Matěj Zikmunda</t>
  </si>
  <si>
    <t>PC Mimo Done Nymburk</t>
  </si>
  <si>
    <t>6.876</t>
  </si>
  <si>
    <t>Filip Lochman</t>
  </si>
  <si>
    <t>1.907</t>
  </si>
  <si>
    <t>Síla: 6.422</t>
  </si>
  <si>
    <t>Petra Kadavá "J"</t>
  </si>
  <si>
    <t>6.422</t>
  </si>
  <si>
    <t>Natálie Farská</t>
  </si>
  <si>
    <t>0.000</t>
  </si>
  <si>
    <t>Síla: 6.313</t>
  </si>
  <si>
    <t>Filip Vedral "J"</t>
  </si>
  <si>
    <t>4.375</t>
  </si>
  <si>
    <t>Martina Havlová</t>
  </si>
  <si>
    <t>1.938</t>
  </si>
  <si>
    <t>Síla: 4.798</t>
  </si>
  <si>
    <t>Petr Bejšovec</t>
  </si>
  <si>
    <t>2.766</t>
  </si>
  <si>
    <t>David Hanák</t>
  </si>
  <si>
    <t>2.032</t>
  </si>
  <si>
    <t>Rapotín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</si>
</sst>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wrapText="1"/>
    </xf>
    <xf numFmtId="0" fontId="0" fillId="0" borderId="0" xfId="0" applyAlignment="1">
      <alignment horizontal="right" wrapText="1"/>
    </xf>
    <xf numFmtId="14" fontId="0" fillId="0" borderId="0" xfId="0" applyNumberFormat="1" applyAlignment="1">
      <alignment wrapText="1"/>
    </xf>
    <xf numFmtId="0" fontId="18" fillId="0" borderId="0" xfId="1" applyAlignment="1" applyProtection="1">
      <alignmen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8538" TargetMode="External"/><Relationship Id="rId3" Type="http://schemas.openxmlformats.org/officeDocument/2006/relationships/hyperlink" Target="http://czechpetanque.cz/odhlasit.html?pr=28293" TargetMode="External"/><Relationship Id="rId7" Type="http://schemas.openxmlformats.org/officeDocument/2006/relationships/hyperlink" Target="http://czechpetanque.cz/odhlasit.html?pr=28623" TargetMode="External"/><Relationship Id="rId2" Type="http://schemas.openxmlformats.org/officeDocument/2006/relationships/hyperlink" Target="http://czechpetanque.cz/odhlasit.html?pr=28498" TargetMode="External"/><Relationship Id="rId1" Type="http://schemas.openxmlformats.org/officeDocument/2006/relationships/hyperlink" Target="http://czechpetanque.cz/odhlasit.html?pr=28383" TargetMode="External"/><Relationship Id="rId6" Type="http://schemas.openxmlformats.org/officeDocument/2006/relationships/hyperlink" Target="http://czechpetanque.cz/odhlasit.html?pr=28511" TargetMode="External"/><Relationship Id="rId5" Type="http://schemas.openxmlformats.org/officeDocument/2006/relationships/hyperlink" Target="http://czechpetanque.cz/odhlasit.html?pr=28253" TargetMode="External"/><Relationship Id="rId4" Type="http://schemas.openxmlformats.org/officeDocument/2006/relationships/hyperlink" Target="http://czechpetanque.cz/odhlasit.html?pr=28294" TargetMode="External"/><Relationship Id="rId9"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4" t="s">
        <v>26</v>
      </c>
      <c r="C1" s="545"/>
      <c r="D1" s="545"/>
      <c r="E1" s="545"/>
      <c r="F1" s="545"/>
      <c r="G1" s="545"/>
      <c r="H1" s="546"/>
    </row>
    <row r="2" spans="2:8" ht="24">
      <c r="B2" s="547" t="s">
        <v>418</v>
      </c>
      <c r="C2" s="548"/>
      <c r="D2" s="548"/>
      <c r="E2" s="548"/>
      <c r="F2" s="548"/>
      <c r="G2" s="548"/>
      <c r="H2" s="548"/>
    </row>
    <row r="3" spans="2:8" ht="14.25">
      <c r="B3" s="135" t="s">
        <v>11</v>
      </c>
      <c r="C3" s="136"/>
      <c r="D3" s="136"/>
      <c r="E3" s="136"/>
      <c r="F3" s="136"/>
      <c r="G3" s="136"/>
      <c r="H3" s="136"/>
    </row>
    <row r="4" spans="2:8" ht="21">
      <c r="B4" s="384" t="s">
        <v>1241</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1248</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1242</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3</v>
      </c>
      <c r="H1" s="348" t="s">
        <v>326</v>
      </c>
      <c r="I1" s="4"/>
      <c r="J1" s="4"/>
      <c r="K1" s="4"/>
      <c r="L1" s="4"/>
      <c r="M1" s="4"/>
      <c r="N1" s="4"/>
      <c r="O1" s="4"/>
      <c r="P1" s="392" t="s">
        <v>287</v>
      </c>
      <c r="Q1" s="90"/>
      <c r="R1" s="393">
        <f ca="1">INDIRECT(ADDRESS(4,A1,1,1,"Hřiště"))</f>
        <v>1</v>
      </c>
      <c r="S1" s="393">
        <f ca="1">INDIRECT(ADDRESS(5,A1,1,1,"Hřiště"))</f>
        <v>1</v>
      </c>
      <c r="T1" s="4"/>
      <c r="U1" s="4"/>
      <c r="V1" s="4"/>
      <c r="W1" s="4"/>
      <c r="X1" s="4"/>
      <c r="Y1" s="4"/>
      <c r="Z1" s="327" t="s">
        <v>339</v>
      </c>
      <c r="AA1" s="336">
        <f ca="1">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1. KPK Vrchlabí - Bílek Vojtěch</v>
      </c>
      <c r="C6" s="347" t="str">
        <f t="shared" ref="C6:C11" si="0">IF(CB6=0,"",CB6)</f>
        <v/>
      </c>
      <c r="D6" s="293"/>
      <c r="E6" s="265"/>
      <c r="F6" s="294"/>
      <c r="G6" s="266"/>
      <c r="H6" s="412">
        <f ca="1">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 ca="1">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 ca="1">IF(TYPE(VLOOKUP(VALUE(CONCATENATE(TEXT($G$1,"0"),TEXT($A6,"0"),TEXT(S$3,"0"))),RozpisKK!$AA$3:$AD$76,3,0))&gt;3,"",VLOOKUP(VALUE(CONCATENATE(TEXT($G$1,"0"),TEXT($A6,"0"),TEXT(S$3,"0"))),RozpisKK!$AA$3:$AD$76,3,0))</f>
        <v/>
      </c>
      <c r="Q6" s="415" t="str">
        <f ca="1">IF(TYPE(VLOOKUP(VALUE(CONCATENATE(TEXT($G$1,"0"),TEXT($A6,"0"),TEXT(S$3,"0"))),RozpisKK!$AA$3:$AD$76,3,0))&gt;3,"",VLOOKUP(VALUE(CONCATENATE(TEXT($G$1,"0"),TEXT($A6,"0"),TEXT(S$3,"0"))),RozpisKK!$AA$3:$AD$76,4,0)+$R$1-1)</f>
        <v/>
      </c>
      <c r="R6" s="404">
        <f>$G$9</f>
        <v>0</v>
      </c>
      <c r="S6" s="402">
        <f>$F$9</f>
        <v>0</v>
      </c>
      <c r="T6" s="414" t="str">
        <f ca="1">IF(TYPE(VLOOKUP(VALUE(CONCATENATE(TEXT($G$1,"0"),TEXT($A6,"0"),TEXT(W$3,"0"))),RozpisKK!$AA$3:$AD$76,3,0))&gt;3,"",VLOOKUP(VALUE(CONCATENATE(TEXT($G$1,"0"),TEXT($A6,"0"),TEXT(W$3,"0"))),RozpisKK!$AA$3:$AD$76,3,0))</f>
        <v/>
      </c>
      <c r="U6" s="415" t="str">
        <f ca="1">IF(TYPE(VLOOKUP(VALUE(CONCATENATE(TEXT($G$1,"0"),TEXT($A6,"0"),TEXT(W$3,"0"))),RozpisKK!$AA$3:$AD$76,3,0))&gt;3,"",VLOOKUP(VALUE(CONCATENATE(TEXT($G$1,"0"),TEXT($A6,"0"),TEXT(W$3,"0"))),RozpisKK!$AA$3:$AD$76,4,0)+$R$1-1)</f>
        <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8 Orel Řečkovice - Bejšovec Petr</v>
      </c>
      <c r="C7" s="311" t="str">
        <f t="shared" si="0"/>
        <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 ca="1">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 ca="1">IF(TYPE(VLOOKUP(VALUE(CONCATENATE(TEXT($G$1,"0"),TEXT($A7,"0"),TEXT(S$3,"0"))),RozpisKK!$AA$3:$AD$76,3,0))&gt;3,"",VLOOKUP(VALUE(CONCATENATE(TEXT($G$1,"0"),TEXT($A7,"0"),TEXT(S$3,"0"))),RozpisKK!$AA$3:$AD$76,3,0))</f>
        <v/>
      </c>
      <c r="Q7" s="419" t="str">
        <f ca="1">IF(TYPE(VLOOKUP(VALUE(CONCATENATE(TEXT($G$1,"0"),TEXT($A7,"0"),TEXT(S$3,"0"))),RozpisKK!$AA$3:$AD$76,3,0))&gt;3,"",VLOOKUP(VALUE(CONCATENATE(TEXT($G$1,"0"),TEXT($A7,"0"),TEXT(S$3,"0"))),RozpisKK!$AA$3:$AD$76,4,0)+$R$1-1)</f>
        <v/>
      </c>
      <c r="R7" s="403">
        <f>$K$9</f>
        <v>0</v>
      </c>
      <c r="S7" s="402">
        <f>$J$9</f>
        <v>0</v>
      </c>
      <c r="T7" s="418" t="str">
        <f ca="1">IF(TYPE(VLOOKUP(VALUE(CONCATENATE(TEXT($G$1,"0"),TEXT($A7,"0"),TEXT(W$3,"0"))),RozpisKK!$AA$3:$AD$76,3,0))&gt;3,"",VLOOKUP(VALUE(CONCATENATE(TEXT($G$1,"0"),TEXT($A7,"0"),TEXT(W$3,"0"))),RozpisKK!$AA$3:$AD$76,3,0))</f>
        <v/>
      </c>
      <c r="U7" s="419" t="str">
        <f ca="1">IF(TYPE(VLOOKUP(VALUE(CONCATENATE(TEXT($G$1,"0"),TEXT($A7,"0"),TEXT(W$3,"0"))),RozpisKK!$AA$3:$AD$76,3,0))&gt;3,"",VLOOKUP(VALUE(CONCATENATE(TEXT($G$1,"0"),TEXT($A7,"0"),TEXT(W$3,"0"))),RozpisKK!$AA$3:$AD$76,4,0)+$R$1-1)</f>
        <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9 Petank Club Praha - Čanda Jakub</v>
      </c>
      <c r="C8" s="311" t="str">
        <f t="shared" si="0"/>
        <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 ca="1">IF(TYPE(VLOOKUP(VALUE(CONCATENATE(TEXT($G$1,"0"),TEXT($A8,"0"),TEXT(S$3,"0"))),RozpisKK!$AA$3:$AD$76,3,0))&gt;3,"",VLOOKUP(VALUE(CONCATENATE(TEXT($G$1,"0"),TEXT($A8,"0"),TEXT(S$3,"0"))),RozpisKK!$AA$3:$AD$76,3,0))</f>
        <v/>
      </c>
      <c r="Q8" s="417" t="str">
        <f ca="1">IF(TYPE(VLOOKUP(VALUE(CONCATENATE(TEXT($G$1,"0"),TEXT($A8,"0"),TEXT(S$3,"0"))),RozpisKK!$AA$3:$AD$76,3,0))&gt;3,"",VLOOKUP(VALUE(CONCATENATE(TEXT($G$1,"0"),TEXT($A8,"0"),TEXT(S$3,"0"))),RozpisKK!$AA$3:$AD$76,4,0)+$R$1-1)</f>
        <v/>
      </c>
      <c r="R8" s="403">
        <f>$O$9</f>
        <v>0</v>
      </c>
      <c r="S8" s="402">
        <f>$N$9</f>
        <v>0</v>
      </c>
      <c r="T8" s="418" t="str">
        <f ca="1">IF(TYPE(VLOOKUP(VALUE(CONCATENATE(TEXT($G$1,"0"),TEXT($A8,"0"),TEXT(W$3,"0"))),RozpisKK!$AA$3:$AD$76,3,0))&gt;3,"",VLOOKUP(VALUE(CONCATENATE(TEXT($G$1,"0"),TEXT($A8,"0"),TEXT(W$3,"0"))),RozpisKK!$AA$3:$AD$76,3,0))</f>
        <v/>
      </c>
      <c r="U8" s="419" t="str">
        <f ca="1">IF(TYPE(VLOOKUP(VALUE(CONCATENATE(TEXT($G$1,"0"),TEXT($A8,"0"),TEXT(W$3,"0"))),RozpisKK!$AA$3:$AD$76,3,0))&gt;3,"",VLOOKUP(VALUE(CONCATENATE(TEXT($G$1,"0"),TEXT($A8,"0"),TEXT(W$3,"0"))),RozpisKK!$AA$3:$AD$76,4,0)+$R$1-1)</f>
        <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16" t="str">
        <f ca="1">IF(TYPE(VLOOKUP(VALUE(CONCATENATE(TEXT($G$1,"0"),TEXT($A9,"0"),TEXT(W$3,"0"))),RozpisKK!$AA$3:$AD$76,3,0))&gt;3,"",VLOOKUP(VALUE(CONCATENATE(TEXT($G$1,"0"),TEXT($A9,"0"),TEXT(W$3,"0"))),RozpisKK!$AA$3:$AD$76,3,0))</f>
        <v/>
      </c>
      <c r="U9" s="417" t="str">
        <f ca="1">IF(TYPE(VLOOKUP(VALUE(CONCATENATE(TEXT($G$1,"0"),TEXT($A9,"0"),TEXT(W$3,"0"))),RozpisKK!$AA$3:$AD$76,3,0))&gt;3,"",VLOOKUP(VALUE(CONCATENATE(TEXT($G$1,"0"),TEXT($A9,"0"),TEXT(W$3,"0"))),RozpisKK!$AA$3:$AD$76,4,0)+$R$1-1)</f>
        <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
      </c>
      <c r="K56" s="410" t="str">
        <f ca="1">IF($G$1&gt;3,G56+1,"")</f>
        <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3</v>
      </c>
      <c r="H58" s="406"/>
      <c r="I58" s="406"/>
      <c r="J58" s="407" t="str">
        <f ca="1">IF($G$1=0,"",CHOOSE($G$1,"","","",2,5,2))</f>
        <v/>
      </c>
      <c r="K58" s="406" t="str">
        <f ca="1">IF($G$1=0,"",CHOOSE($G$1,"","","",3,1,4))</f>
        <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2</v>
      </c>
      <c r="H59" s="406"/>
      <c r="I59" s="406"/>
      <c r="J59" s="407" t="str">
        <f ca="1">IF($G$1=0,"",CHOOSE($G$1,"","","",2,2,5))</f>
        <v/>
      </c>
      <c r="K59" s="406" t="str">
        <f ca="1">IF($G$1=0,"",CHOOSE($G$1,"","","",4,3,6))</f>
        <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2</v>
      </c>
      <c r="G60" s="406">
        <f ca="1">IF($G$1=0,"",CHOOSE($G$1,"","",3,2,3,6))</f>
        <v>3</v>
      </c>
      <c r="H60" s="406"/>
      <c r="I60" s="406"/>
      <c r="J60" s="407" t="str">
        <f ca="1">IF($G$1=0,"",CHOOSE($G$1,"","","",3,4,1))</f>
        <v/>
      </c>
      <c r="K60" s="406" t="str">
        <f ca="1">IF($G$1=0,"",CHOOSE($G$1,"","","",4,5,3))</f>
        <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
      </c>
      <c r="D61" s="406"/>
      <c r="E61" s="406"/>
      <c r="F61" s="407" t="str">
        <f ca="1">IF($G$1=0,"",CHOOSE($G$1,"","","","",3,3))</f>
        <v/>
      </c>
      <c r="G61" s="406" t="str">
        <f ca="1">IF($G$1=0,"",CHOOSE($G$1,"","","","",5,5))</f>
        <v/>
      </c>
      <c r="H61" s="406"/>
      <c r="I61" s="406"/>
      <c r="J61" s="407" t="str">
        <f ca="1">IF($G$1=0,"",CHOOSE($G$1,"","","","",1,4))</f>
        <v/>
      </c>
      <c r="K61" s="406" t="str">
        <f ca="1">IF($G$1=0,"",CHOOSE($G$1,"","","","",2,6))</f>
        <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
      </c>
      <c r="D62" s="406"/>
      <c r="E62" s="406"/>
      <c r="F62" s="407" t="str">
        <f ca="1">IF($G$1=0,"",CHOOSE($G$1,"","","","",2,3))</f>
        <v/>
      </c>
      <c r="G62" s="406" t="str">
        <f ca="1">IF($G$1=0,"",CHOOSE($G$1,"","","","",5,4))</f>
        <v/>
      </c>
      <c r="H62" s="406"/>
      <c r="I62" s="406"/>
      <c r="J62" s="407" t="str">
        <f ca="1">IF($G$1=0,"",CHOOSE($G$1,"","","","",3,2))</f>
        <v/>
      </c>
      <c r="K62" s="406" t="str">
        <f ca="1">IF($G$1=0,"",CHOOSE($G$1,"","","","",4,5))</f>
        <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3</v>
      </c>
      <c r="H1" s="348" t="s">
        <v>326</v>
      </c>
      <c r="I1" s="4"/>
      <c r="J1" s="4"/>
      <c r="K1" s="4"/>
      <c r="L1" s="4"/>
      <c r="M1" s="4"/>
      <c r="N1" s="4"/>
      <c r="O1" s="4"/>
      <c r="P1" s="392" t="s">
        <v>287</v>
      </c>
      <c r="Q1" s="90"/>
      <c r="R1" s="393">
        <f ca="1">INDIRECT(ADDRESS(4,A1,1,1,"Hřiště"))</f>
        <v>1</v>
      </c>
      <c r="S1" s="393">
        <f ca="1">INDIRECT(ADDRESS(5,A1,1,1,"Hřiště"))</f>
        <v>1</v>
      </c>
      <c r="T1" s="393"/>
      <c r="U1" s="4"/>
      <c r="V1" s="4"/>
      <c r="W1" s="4"/>
      <c r="X1" s="4"/>
      <c r="Y1" s="4"/>
      <c r="Z1" s="327" t="s">
        <v>339</v>
      </c>
      <c r="AA1" s="336">
        <f ca="1">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1. KPK Vrchlabí - Bílek Vojtěch</v>
      </c>
      <c r="C6" s="347" t="str">
        <f t="shared" ref="C6:C11" si="0">IF(CB6=0,"",CB6)</f>
        <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0</v>
      </c>
      <c r="K6" s="423">
        <f>$F$7</f>
        <v>0</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8 Orel Řečkovice - Bejšovec Petr</v>
      </c>
      <c r="C7" s="311" t="str">
        <f t="shared" si="0"/>
        <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9 Petank Club Praha - Čanda Jakub</v>
      </c>
      <c r="C8" s="311" t="str">
        <f t="shared" si="0"/>
        <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3</v>
      </c>
      <c r="H1" s="348" t="s">
        <v>326</v>
      </c>
      <c r="I1" s="4"/>
      <c r="J1" s="4"/>
      <c r="K1" s="4"/>
      <c r="L1" s="4"/>
      <c r="M1" s="4"/>
      <c r="N1" s="4"/>
      <c r="O1" s="4"/>
      <c r="P1" s="392" t="s">
        <v>287</v>
      </c>
      <c r="Q1" s="90"/>
      <c r="R1" s="393">
        <f ca="1">INDIRECT(ADDRESS(4,A1,1,1,"Hřiště"))</f>
        <v>2</v>
      </c>
      <c r="S1" s="393">
        <f ca="1">INDIRECT(ADDRESS(5,A1,1,1,"Hřiště"))</f>
        <v>2</v>
      </c>
      <c r="T1" s="393"/>
      <c r="U1" s="4"/>
      <c r="V1" s="4"/>
      <c r="W1" s="4"/>
      <c r="X1" s="4"/>
      <c r="Y1" s="4"/>
      <c r="Z1" s="327" t="s">
        <v>339</v>
      </c>
      <c r="AA1" s="336">
        <f ca="1">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P.C.B.D. - Konšel Robin</v>
      </c>
      <c r="C6" s="347" t="str">
        <f t="shared" ref="C6:C11" si="0">IF(CB6=0,"",CB6)</f>
        <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7 1. KPK Vrchlabí - Vedral Filip</v>
      </c>
      <c r="C7" s="311" t="str">
        <f t="shared" si="0"/>
        <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10 1. Starobrněnský PK - Charvátová Šárka</v>
      </c>
      <c r="C8" s="311" t="str">
        <f t="shared" si="0"/>
        <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c r="G8" s="330"/>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4</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PAK Albrechtice - Polách Antonín</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6 1. KPK Vrchlabí - Kadavá Petra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11 1. KPK Vrchlabí - Kobr Štěpán</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14 1. Starobrněnský PK - Strouhalová Adéla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Orel Řečkovice - Dudašková Michaela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5 PC Mimo Done - Zikmunda Matěj</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12 UBU Únětice - Tkadlecová Kamila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13 Orel Řečkovice - Tieku Tony</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tabSelected="1" workbookViewId="0">
      <pane ySplit="3" topLeftCell="A7" activePane="bottomLeft" state="frozen"/>
      <selection activeCell="C5" sqref="C5"/>
      <selection pane="bottomLeft" activeCell="H16" sqref="H16"/>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42867</v>
      </c>
    </row>
    <row r="2" spans="1:6" ht="13.5">
      <c r="B2" s="125"/>
      <c r="C2" s="125"/>
      <c r="D2" s="125"/>
      <c r="E2" s="125"/>
      <c r="F2" s="125"/>
    </row>
    <row r="3" spans="1:6" ht="13.5">
      <c r="A3" s="126" t="s">
        <v>110</v>
      </c>
      <c r="B3" s="126" t="s">
        <v>216</v>
      </c>
      <c r="C3" s="126" t="s">
        <v>217</v>
      </c>
      <c r="D3" s="126" t="s">
        <v>218</v>
      </c>
      <c r="E3" s="126" t="s">
        <v>219</v>
      </c>
      <c r="F3" s="126" t="s">
        <v>220</v>
      </c>
    </row>
    <row r="4" spans="1:6">
      <c r="A4">
        <v>17001</v>
      </c>
      <c r="B4" t="s">
        <v>1249</v>
      </c>
      <c r="C4" s="433" t="s">
        <v>1250</v>
      </c>
      <c r="D4" t="s">
        <v>1251</v>
      </c>
      <c r="E4" t="s">
        <v>142</v>
      </c>
      <c r="F4">
        <v>3</v>
      </c>
    </row>
    <row r="5" spans="1:6">
      <c r="A5">
        <v>17002</v>
      </c>
      <c r="B5" t="s">
        <v>1252</v>
      </c>
      <c r="C5" s="433" t="s">
        <v>1253</v>
      </c>
      <c r="D5" t="s">
        <v>1080</v>
      </c>
      <c r="E5" t="s">
        <v>143</v>
      </c>
      <c r="F5">
        <v>2</v>
      </c>
    </row>
    <row r="6" spans="1:6">
      <c r="A6">
        <v>17003</v>
      </c>
      <c r="B6" t="s">
        <v>1254</v>
      </c>
      <c r="C6" s="433" t="s">
        <v>1255</v>
      </c>
      <c r="D6" t="s">
        <v>1256</v>
      </c>
      <c r="E6" t="s">
        <v>457</v>
      </c>
      <c r="F6">
        <v>3</v>
      </c>
    </row>
    <row r="7" spans="1:6">
      <c r="A7">
        <v>17006</v>
      </c>
      <c r="B7" t="s">
        <v>1257</v>
      </c>
      <c r="C7" s="433" t="s">
        <v>1258</v>
      </c>
      <c r="D7" t="s">
        <v>1259</v>
      </c>
      <c r="E7" t="s">
        <v>142</v>
      </c>
      <c r="F7">
        <v>2</v>
      </c>
    </row>
    <row r="8" spans="1:6">
      <c r="A8">
        <v>17005</v>
      </c>
      <c r="B8" t="s">
        <v>1084</v>
      </c>
      <c r="C8" s="433" t="s">
        <v>1258</v>
      </c>
      <c r="D8" t="s">
        <v>1021</v>
      </c>
      <c r="E8" t="s">
        <v>470</v>
      </c>
      <c r="F8">
        <v>2</v>
      </c>
    </row>
    <row r="9" spans="1:6">
      <c r="A9">
        <v>17004</v>
      </c>
      <c r="B9" t="s">
        <v>1082</v>
      </c>
      <c r="C9" s="433" t="s">
        <v>1258</v>
      </c>
      <c r="D9" t="s">
        <v>1083</v>
      </c>
      <c r="E9" t="s">
        <v>532</v>
      </c>
      <c r="F9">
        <v>2</v>
      </c>
    </row>
    <row r="10" spans="1:6">
      <c r="A10">
        <v>17007</v>
      </c>
      <c r="B10" t="s">
        <v>1260</v>
      </c>
      <c r="C10" s="433" t="s">
        <v>1261</v>
      </c>
      <c r="D10" t="s">
        <v>1262</v>
      </c>
      <c r="E10" t="s">
        <v>466</v>
      </c>
      <c r="F10">
        <v>3</v>
      </c>
    </row>
    <row r="11" spans="1:6">
      <c r="A11">
        <v>17009</v>
      </c>
      <c r="B11" t="s">
        <v>1263</v>
      </c>
      <c r="C11" s="433" t="s">
        <v>1264</v>
      </c>
      <c r="D11" t="s">
        <v>1087</v>
      </c>
      <c r="E11" t="s">
        <v>186</v>
      </c>
      <c r="F11">
        <v>3</v>
      </c>
    </row>
    <row r="12" spans="1:6">
      <c r="A12">
        <v>17008</v>
      </c>
      <c r="B12" t="s">
        <v>1265</v>
      </c>
      <c r="C12" s="433" t="s">
        <v>1264</v>
      </c>
      <c r="D12" t="s">
        <v>1256</v>
      </c>
      <c r="E12" t="s">
        <v>457</v>
      </c>
      <c r="F12">
        <v>2</v>
      </c>
    </row>
    <row r="13" spans="1:6">
      <c r="A13">
        <v>17074</v>
      </c>
      <c r="B13" t="s">
        <v>1266</v>
      </c>
      <c r="C13" s="433" t="s">
        <v>1267</v>
      </c>
      <c r="D13" t="s">
        <v>1021</v>
      </c>
      <c r="E13" t="s">
        <v>470</v>
      </c>
      <c r="F13">
        <v>2</v>
      </c>
    </row>
    <row r="14" spans="1:6">
      <c r="A14">
        <v>17010</v>
      </c>
      <c r="B14" t="s">
        <v>1095</v>
      </c>
      <c r="C14" s="433" t="s">
        <v>1267</v>
      </c>
      <c r="D14" t="s">
        <v>1096</v>
      </c>
      <c r="E14" t="s">
        <v>1019</v>
      </c>
      <c r="F14">
        <v>3</v>
      </c>
    </row>
    <row r="15" spans="1:6">
      <c r="A15">
        <v>17011</v>
      </c>
      <c r="B15" t="s">
        <v>461</v>
      </c>
      <c r="C15" s="433" t="s">
        <v>1268</v>
      </c>
      <c r="D15" t="s">
        <v>203</v>
      </c>
      <c r="E15" t="s">
        <v>1120</v>
      </c>
      <c r="F15">
        <v>2</v>
      </c>
    </row>
    <row r="16" spans="1:6">
      <c r="A16">
        <v>17012</v>
      </c>
      <c r="B16" t="s">
        <v>1269</v>
      </c>
      <c r="C16" s="433" t="s">
        <v>1270</v>
      </c>
      <c r="D16" t="s">
        <v>1080</v>
      </c>
      <c r="E16" t="s">
        <v>143</v>
      </c>
      <c r="F16">
        <v>2</v>
      </c>
    </row>
    <row r="17" spans="1:6">
      <c r="A17">
        <v>17014</v>
      </c>
      <c r="B17" t="s">
        <v>1271</v>
      </c>
      <c r="C17" s="433" t="s">
        <v>1270</v>
      </c>
      <c r="D17" t="s">
        <v>1272</v>
      </c>
      <c r="E17" t="s">
        <v>468</v>
      </c>
      <c r="F17">
        <v>3</v>
      </c>
    </row>
    <row r="18" spans="1:6">
      <c r="A18">
        <v>17013</v>
      </c>
      <c r="B18" t="s">
        <v>1013</v>
      </c>
      <c r="C18" s="433" t="s">
        <v>1270</v>
      </c>
      <c r="D18" t="s">
        <v>1090</v>
      </c>
      <c r="E18" t="s">
        <v>1273</v>
      </c>
      <c r="F18">
        <v>3</v>
      </c>
    </row>
    <row r="19" spans="1:6">
      <c r="A19">
        <v>17015</v>
      </c>
      <c r="B19" t="s">
        <v>1274</v>
      </c>
      <c r="C19" s="433" t="s">
        <v>1275</v>
      </c>
      <c r="D19" t="s">
        <v>1080</v>
      </c>
      <c r="E19" t="s">
        <v>143</v>
      </c>
      <c r="F19">
        <v>1</v>
      </c>
    </row>
    <row r="20" spans="1:6">
      <c r="A20">
        <v>17016</v>
      </c>
      <c r="B20" t="s">
        <v>1276</v>
      </c>
      <c r="C20" s="433" t="s">
        <v>1277</v>
      </c>
      <c r="D20" t="s">
        <v>1278</v>
      </c>
      <c r="E20" t="s">
        <v>1279</v>
      </c>
      <c r="F20">
        <v>2</v>
      </c>
    </row>
    <row r="21" spans="1:6">
      <c r="A21">
        <v>17017</v>
      </c>
      <c r="B21" t="s">
        <v>1280</v>
      </c>
      <c r="C21" s="433" t="s">
        <v>1277</v>
      </c>
      <c r="D21" t="s">
        <v>1256</v>
      </c>
      <c r="E21" t="s">
        <v>457</v>
      </c>
      <c r="F21">
        <v>2</v>
      </c>
    </row>
    <row r="22" spans="1:6">
      <c r="A22">
        <v>17018</v>
      </c>
      <c r="B22" t="s">
        <v>1281</v>
      </c>
      <c r="C22" s="433" t="s">
        <v>1282</v>
      </c>
      <c r="D22" t="s">
        <v>1283</v>
      </c>
      <c r="F22">
        <v>3</v>
      </c>
    </row>
    <row r="23" spans="1:6">
      <c r="A23">
        <v>17019</v>
      </c>
      <c r="B23" t="s">
        <v>1284</v>
      </c>
      <c r="C23" s="433" t="s">
        <v>1282</v>
      </c>
      <c r="D23" t="s">
        <v>1772</v>
      </c>
      <c r="E23" t="s">
        <v>1285</v>
      </c>
      <c r="F23">
        <v>3</v>
      </c>
    </row>
    <row r="24" spans="1:6">
      <c r="A24">
        <v>17020</v>
      </c>
      <c r="B24" t="s">
        <v>463</v>
      </c>
      <c r="C24" s="433" t="s">
        <v>1282</v>
      </c>
      <c r="D24" t="s">
        <v>476</v>
      </c>
      <c r="E24" t="s">
        <v>1286</v>
      </c>
      <c r="F24">
        <v>2</v>
      </c>
    </row>
    <row r="25" spans="1:6">
      <c r="A25">
        <v>17080</v>
      </c>
      <c r="B25" t="s">
        <v>1287</v>
      </c>
      <c r="C25" s="433" t="s">
        <v>1282</v>
      </c>
      <c r="D25" t="s">
        <v>465</v>
      </c>
      <c r="E25" t="s">
        <v>462</v>
      </c>
      <c r="F25">
        <v>2</v>
      </c>
    </row>
    <row r="26" spans="1:6">
      <c r="A26">
        <v>17021</v>
      </c>
      <c r="B26" t="s">
        <v>1092</v>
      </c>
      <c r="C26" s="433" t="s">
        <v>1288</v>
      </c>
      <c r="F26">
        <v>0</v>
      </c>
    </row>
    <row r="27" spans="1:6">
      <c r="A27">
        <v>17023</v>
      </c>
      <c r="B27" t="s">
        <v>1089</v>
      </c>
      <c r="C27" s="433" t="s">
        <v>1289</v>
      </c>
      <c r="D27" t="s">
        <v>1021</v>
      </c>
      <c r="E27" t="s">
        <v>470</v>
      </c>
      <c r="F27">
        <v>1</v>
      </c>
    </row>
    <row r="28" spans="1:6">
      <c r="A28">
        <v>17022</v>
      </c>
      <c r="B28" t="s">
        <v>1290</v>
      </c>
      <c r="C28" s="433" t="s">
        <v>1289</v>
      </c>
      <c r="D28" t="s">
        <v>1093</v>
      </c>
      <c r="E28" t="s">
        <v>1291</v>
      </c>
      <c r="F28">
        <v>3</v>
      </c>
    </row>
    <row r="29" spans="1:6">
      <c r="A29">
        <v>17075</v>
      </c>
      <c r="B29" t="s">
        <v>1292</v>
      </c>
      <c r="C29" s="433" t="s">
        <v>1289</v>
      </c>
      <c r="D29" t="s">
        <v>1099</v>
      </c>
      <c r="E29" t="s">
        <v>477</v>
      </c>
      <c r="F29">
        <v>2</v>
      </c>
    </row>
    <row r="30" spans="1:6">
      <c r="A30">
        <v>17024</v>
      </c>
      <c r="B30" t="s">
        <v>1015</v>
      </c>
      <c r="C30" s="433" t="s">
        <v>1293</v>
      </c>
      <c r="D30" t="s">
        <v>1006</v>
      </c>
      <c r="E30" t="s">
        <v>272</v>
      </c>
      <c r="F30">
        <v>2</v>
      </c>
    </row>
    <row r="31" spans="1:6">
      <c r="A31">
        <v>17025</v>
      </c>
      <c r="B31" t="s">
        <v>1294</v>
      </c>
      <c r="C31" s="433" t="s">
        <v>1295</v>
      </c>
      <c r="D31" t="s">
        <v>1296</v>
      </c>
      <c r="E31" t="s">
        <v>832</v>
      </c>
      <c r="F31">
        <v>3</v>
      </c>
    </row>
    <row r="32" spans="1:6">
      <c r="A32">
        <v>17026</v>
      </c>
      <c r="B32" t="s">
        <v>1098</v>
      </c>
      <c r="C32" s="433" t="s">
        <v>1297</v>
      </c>
      <c r="D32" t="s">
        <v>1021</v>
      </c>
      <c r="E32" t="s">
        <v>470</v>
      </c>
      <c r="F32">
        <v>3</v>
      </c>
    </row>
    <row r="33" spans="1:6">
      <c r="A33">
        <v>17027</v>
      </c>
      <c r="B33" t="s">
        <v>1298</v>
      </c>
      <c r="C33" s="433" t="s">
        <v>1299</v>
      </c>
      <c r="D33" t="s">
        <v>1300</v>
      </c>
      <c r="F33">
        <v>3</v>
      </c>
    </row>
    <row r="34" spans="1:6">
      <c r="A34">
        <v>17028</v>
      </c>
      <c r="B34" t="s">
        <v>1097</v>
      </c>
      <c r="C34" s="433" t="s">
        <v>1299</v>
      </c>
      <c r="D34" t="s">
        <v>1083</v>
      </c>
      <c r="E34" t="s">
        <v>532</v>
      </c>
      <c r="F34">
        <v>1</v>
      </c>
    </row>
    <row r="35" spans="1:6">
      <c r="A35">
        <v>17029</v>
      </c>
      <c r="B35" t="s">
        <v>1301</v>
      </c>
      <c r="C35" s="433" t="s">
        <v>1299</v>
      </c>
      <c r="D35" t="s">
        <v>1081</v>
      </c>
      <c r="E35" t="s">
        <v>1140</v>
      </c>
      <c r="F35">
        <v>2</v>
      </c>
    </row>
    <row r="36" spans="1:6">
      <c r="A36">
        <v>17030</v>
      </c>
      <c r="B36" t="s">
        <v>1302</v>
      </c>
      <c r="C36" s="433" t="s">
        <v>1303</v>
      </c>
      <c r="F36">
        <v>1</v>
      </c>
    </row>
    <row r="37" spans="1:6">
      <c r="A37">
        <v>17031</v>
      </c>
      <c r="B37" t="s">
        <v>1304</v>
      </c>
      <c r="C37" s="433" t="s">
        <v>1303</v>
      </c>
      <c r="F37">
        <v>1</v>
      </c>
    </row>
    <row r="38" spans="1:6">
      <c r="A38">
        <v>17032</v>
      </c>
      <c r="B38" t="s">
        <v>1305</v>
      </c>
      <c r="C38" s="433" t="s">
        <v>1306</v>
      </c>
      <c r="D38" t="s">
        <v>1256</v>
      </c>
      <c r="E38" t="s">
        <v>457</v>
      </c>
      <c r="F38">
        <v>4</v>
      </c>
    </row>
    <row r="39" spans="1:6">
      <c r="A39">
        <v>17082</v>
      </c>
      <c r="B39" t="s">
        <v>1307</v>
      </c>
      <c r="C39" s="433" t="s">
        <v>1308</v>
      </c>
      <c r="D39" t="s">
        <v>1309</v>
      </c>
      <c r="E39" t="s">
        <v>142</v>
      </c>
      <c r="F39">
        <v>3</v>
      </c>
    </row>
    <row r="40" spans="1:6">
      <c r="A40">
        <v>17033</v>
      </c>
      <c r="B40" t="s">
        <v>1024</v>
      </c>
      <c r="C40" s="433" t="s">
        <v>1310</v>
      </c>
      <c r="D40" t="s">
        <v>1006</v>
      </c>
      <c r="E40" t="s">
        <v>272</v>
      </c>
      <c r="F40">
        <v>1</v>
      </c>
    </row>
    <row r="41" spans="1:6">
      <c r="A41">
        <v>17034</v>
      </c>
      <c r="B41" t="s">
        <v>1311</v>
      </c>
      <c r="C41" s="433" t="s">
        <v>1312</v>
      </c>
      <c r="D41" t="s">
        <v>1006</v>
      </c>
      <c r="E41" t="s">
        <v>272</v>
      </c>
      <c r="F41">
        <v>1</v>
      </c>
    </row>
    <row r="42" spans="1:6">
      <c r="A42">
        <v>17035</v>
      </c>
      <c r="B42" t="s">
        <v>1313</v>
      </c>
      <c r="C42" s="433" t="s">
        <v>1314</v>
      </c>
      <c r="D42" t="s">
        <v>1315</v>
      </c>
      <c r="F42">
        <v>3</v>
      </c>
    </row>
    <row r="43" spans="1:6">
      <c r="A43">
        <v>17036</v>
      </c>
      <c r="B43" t="s">
        <v>1316</v>
      </c>
      <c r="C43" s="433" t="s">
        <v>1314</v>
      </c>
      <c r="D43" t="s">
        <v>473</v>
      </c>
      <c r="E43" t="s">
        <v>474</v>
      </c>
      <c r="F43">
        <v>2</v>
      </c>
    </row>
    <row r="44" spans="1:6">
      <c r="A44">
        <v>17037</v>
      </c>
      <c r="B44" t="s">
        <v>1317</v>
      </c>
      <c r="C44" s="433" t="s">
        <v>1314</v>
      </c>
      <c r="D44" t="s">
        <v>1101</v>
      </c>
      <c r="E44" t="s">
        <v>467</v>
      </c>
      <c r="F44">
        <v>3</v>
      </c>
    </row>
    <row r="45" spans="1:6">
      <c r="A45">
        <v>17076</v>
      </c>
      <c r="B45" t="s">
        <v>1318</v>
      </c>
      <c r="C45" s="433" t="s">
        <v>1319</v>
      </c>
      <c r="D45" t="s">
        <v>1320</v>
      </c>
      <c r="E45" t="s">
        <v>682</v>
      </c>
      <c r="F45">
        <v>3</v>
      </c>
    </row>
    <row r="46" spans="1:6">
      <c r="A46">
        <v>17038</v>
      </c>
      <c r="B46" t="s">
        <v>1321</v>
      </c>
      <c r="C46" s="433" t="s">
        <v>1319</v>
      </c>
      <c r="D46" t="s">
        <v>464</v>
      </c>
      <c r="E46" t="s">
        <v>170</v>
      </c>
      <c r="F46">
        <v>2</v>
      </c>
    </row>
    <row r="47" spans="1:6">
      <c r="A47">
        <v>17040</v>
      </c>
      <c r="B47" t="s">
        <v>1322</v>
      </c>
      <c r="C47" s="433" t="s">
        <v>1323</v>
      </c>
      <c r="D47" t="s">
        <v>1021</v>
      </c>
      <c r="E47" t="s">
        <v>470</v>
      </c>
      <c r="F47">
        <v>2</v>
      </c>
    </row>
    <row r="48" spans="1:6">
      <c r="A48">
        <v>17039</v>
      </c>
      <c r="B48" t="s">
        <v>1324</v>
      </c>
      <c r="C48" s="433" t="s">
        <v>1323</v>
      </c>
      <c r="D48" t="s">
        <v>475</v>
      </c>
      <c r="E48" t="s">
        <v>1325</v>
      </c>
      <c r="F48">
        <v>4</v>
      </c>
    </row>
    <row r="49" spans="1:6">
      <c r="A49">
        <v>17041</v>
      </c>
      <c r="B49" t="s">
        <v>1100</v>
      </c>
      <c r="C49" s="433" t="s">
        <v>1326</v>
      </c>
      <c r="F49">
        <v>0</v>
      </c>
    </row>
    <row r="50" spans="1:6">
      <c r="A50">
        <v>17043</v>
      </c>
      <c r="B50" t="s">
        <v>472</v>
      </c>
      <c r="C50" s="433" t="s">
        <v>1327</v>
      </c>
      <c r="D50" t="s">
        <v>473</v>
      </c>
      <c r="E50" t="s">
        <v>474</v>
      </c>
      <c r="F50">
        <v>2</v>
      </c>
    </row>
    <row r="51" spans="1:6">
      <c r="A51">
        <v>17042</v>
      </c>
      <c r="B51" t="s">
        <v>1328</v>
      </c>
      <c r="C51" s="433" t="s">
        <v>1327</v>
      </c>
      <c r="D51" t="s">
        <v>1329</v>
      </c>
      <c r="E51" t="s">
        <v>1094</v>
      </c>
      <c r="F51">
        <v>3</v>
      </c>
    </row>
    <row r="52" spans="1:6">
      <c r="A52">
        <v>17077</v>
      </c>
      <c r="B52" t="s">
        <v>1330</v>
      </c>
      <c r="C52" s="433" t="s">
        <v>1331</v>
      </c>
      <c r="D52" t="s">
        <v>1021</v>
      </c>
      <c r="E52" t="s">
        <v>470</v>
      </c>
      <c r="F52">
        <v>2</v>
      </c>
    </row>
    <row r="53" spans="1:6">
      <c r="A53">
        <v>17045</v>
      </c>
      <c r="B53" t="s">
        <v>1332</v>
      </c>
      <c r="C53" s="433" t="s">
        <v>1331</v>
      </c>
      <c r="D53" t="s">
        <v>475</v>
      </c>
      <c r="E53" t="s">
        <v>1325</v>
      </c>
      <c r="F53">
        <v>3</v>
      </c>
    </row>
    <row r="54" spans="1:6">
      <c r="A54">
        <v>17081</v>
      </c>
      <c r="B54" t="s">
        <v>1333</v>
      </c>
      <c r="C54" s="433" t="s">
        <v>1331</v>
      </c>
      <c r="D54" t="s">
        <v>1006</v>
      </c>
      <c r="E54" t="s">
        <v>1334</v>
      </c>
      <c r="F54">
        <v>2</v>
      </c>
    </row>
    <row r="55" spans="1:6">
      <c r="A55">
        <v>17044</v>
      </c>
      <c r="B55" t="s">
        <v>1016</v>
      </c>
      <c r="C55" s="433" t="s">
        <v>1331</v>
      </c>
      <c r="D55" t="s">
        <v>1090</v>
      </c>
      <c r="E55" t="s">
        <v>1273</v>
      </c>
      <c r="F55">
        <v>1</v>
      </c>
    </row>
    <row r="56" spans="1:6">
      <c r="A56">
        <v>17046</v>
      </c>
      <c r="B56" t="s">
        <v>1335</v>
      </c>
      <c r="C56" s="433" t="s">
        <v>1336</v>
      </c>
      <c r="D56" t="s">
        <v>1337</v>
      </c>
      <c r="E56" t="s">
        <v>506</v>
      </c>
      <c r="F56">
        <v>3</v>
      </c>
    </row>
    <row r="57" spans="1:6">
      <c r="A57">
        <v>17078</v>
      </c>
      <c r="B57" t="s">
        <v>1338</v>
      </c>
      <c r="C57" s="433" t="s">
        <v>1336</v>
      </c>
      <c r="D57" t="s">
        <v>1099</v>
      </c>
      <c r="E57" t="s">
        <v>477</v>
      </c>
      <c r="F57">
        <v>3</v>
      </c>
    </row>
    <row r="58" spans="1:6">
      <c r="A58">
        <v>17047</v>
      </c>
      <c r="B58" t="s">
        <v>1339</v>
      </c>
      <c r="C58" s="433" t="s">
        <v>1340</v>
      </c>
      <c r="D58" t="s">
        <v>476</v>
      </c>
      <c r="E58" t="s">
        <v>1286</v>
      </c>
      <c r="F58">
        <v>2</v>
      </c>
    </row>
    <row r="59" spans="1:6">
      <c r="A59">
        <v>17049</v>
      </c>
      <c r="B59" t="s">
        <v>1017</v>
      </c>
      <c r="C59" s="433" t="s">
        <v>1341</v>
      </c>
      <c r="D59" t="s">
        <v>1018</v>
      </c>
      <c r="E59" t="s">
        <v>1291</v>
      </c>
      <c r="F59">
        <v>3</v>
      </c>
    </row>
    <row r="60" spans="1:6">
      <c r="A60">
        <v>17048</v>
      </c>
      <c r="B60" t="s">
        <v>1102</v>
      </c>
      <c r="C60" s="433" t="s">
        <v>1341</v>
      </c>
      <c r="D60" t="s">
        <v>1006</v>
      </c>
      <c r="E60" t="s">
        <v>272</v>
      </c>
      <c r="F60">
        <v>2</v>
      </c>
    </row>
    <row r="61" spans="1:6">
      <c r="A61">
        <v>17051</v>
      </c>
      <c r="B61" t="s">
        <v>1342</v>
      </c>
      <c r="C61" s="433" t="s">
        <v>1343</v>
      </c>
      <c r="D61" t="s">
        <v>1021</v>
      </c>
      <c r="E61" t="s">
        <v>470</v>
      </c>
      <c r="F61">
        <v>3</v>
      </c>
    </row>
    <row r="62" spans="1:6">
      <c r="A62">
        <v>17050</v>
      </c>
      <c r="B62" t="s">
        <v>1344</v>
      </c>
      <c r="C62" s="433" t="s">
        <v>1343</v>
      </c>
      <c r="D62" t="s">
        <v>1099</v>
      </c>
      <c r="E62" t="s">
        <v>477</v>
      </c>
      <c r="F62">
        <v>4</v>
      </c>
    </row>
    <row r="63" spans="1:6">
      <c r="A63">
        <v>17052</v>
      </c>
      <c r="B63" t="s">
        <v>1345</v>
      </c>
      <c r="C63" s="433" t="s">
        <v>1346</v>
      </c>
      <c r="D63" t="s">
        <v>1347</v>
      </c>
      <c r="F63">
        <v>3</v>
      </c>
    </row>
    <row r="64" spans="1:6">
      <c r="A64">
        <v>17053</v>
      </c>
      <c r="B64" t="s">
        <v>1348</v>
      </c>
      <c r="C64" s="433" t="s">
        <v>1346</v>
      </c>
      <c r="D64" t="s">
        <v>1081</v>
      </c>
      <c r="E64" t="s">
        <v>1140</v>
      </c>
      <c r="F64">
        <v>3</v>
      </c>
    </row>
    <row r="65" spans="1:6">
      <c r="A65">
        <v>17054</v>
      </c>
      <c r="B65" t="s">
        <v>1103</v>
      </c>
      <c r="C65" s="433" t="s">
        <v>1349</v>
      </c>
      <c r="D65" t="s">
        <v>1350</v>
      </c>
      <c r="E65" t="s">
        <v>168</v>
      </c>
      <c r="F65">
        <v>3</v>
      </c>
    </row>
    <row r="66" spans="1:6">
      <c r="A66">
        <v>17079</v>
      </c>
      <c r="B66" t="s">
        <v>1351</v>
      </c>
      <c r="C66" s="433" t="s">
        <v>1352</v>
      </c>
      <c r="D66" t="s">
        <v>1278</v>
      </c>
      <c r="E66" t="s">
        <v>142</v>
      </c>
      <c r="F66">
        <v>1</v>
      </c>
    </row>
    <row r="67" spans="1:6">
      <c r="A67">
        <v>17055</v>
      </c>
      <c r="B67" t="s">
        <v>1353</v>
      </c>
      <c r="C67" s="433" t="s">
        <v>1354</v>
      </c>
      <c r="D67" t="s">
        <v>1355</v>
      </c>
      <c r="F67">
        <v>3</v>
      </c>
    </row>
    <row r="68" spans="1:6">
      <c r="A68">
        <v>17056</v>
      </c>
      <c r="B68" t="s">
        <v>1356</v>
      </c>
      <c r="C68" s="433" t="s">
        <v>1354</v>
      </c>
      <c r="D68" t="s">
        <v>1096</v>
      </c>
      <c r="E68" t="s">
        <v>1019</v>
      </c>
      <c r="F68">
        <v>3</v>
      </c>
    </row>
    <row r="69" spans="1:6">
      <c r="A69">
        <v>17057</v>
      </c>
      <c r="B69" t="s">
        <v>1104</v>
      </c>
      <c r="C69" s="433" t="s">
        <v>1357</v>
      </c>
      <c r="F69">
        <v>0</v>
      </c>
    </row>
    <row r="70" spans="1:6">
      <c r="A70">
        <v>17059</v>
      </c>
      <c r="B70" t="s">
        <v>1358</v>
      </c>
      <c r="C70" s="433" t="s">
        <v>1359</v>
      </c>
      <c r="F70">
        <v>0</v>
      </c>
    </row>
    <row r="71" spans="1:6">
      <c r="A71">
        <v>17058</v>
      </c>
      <c r="B71" t="s">
        <v>1360</v>
      </c>
      <c r="C71" s="433" t="s">
        <v>1359</v>
      </c>
      <c r="D71" t="s">
        <v>1080</v>
      </c>
      <c r="E71" t="s">
        <v>143</v>
      </c>
      <c r="F71">
        <v>2</v>
      </c>
    </row>
    <row r="72" spans="1:6">
      <c r="A72">
        <v>17060</v>
      </c>
      <c r="B72" t="s">
        <v>478</v>
      </c>
      <c r="C72" s="433" t="s">
        <v>1361</v>
      </c>
      <c r="D72" t="s">
        <v>1256</v>
      </c>
      <c r="E72" t="s">
        <v>457</v>
      </c>
      <c r="F72">
        <v>2</v>
      </c>
    </row>
    <row r="73" spans="1:6">
      <c r="A73">
        <v>17062</v>
      </c>
      <c r="B73" t="s">
        <v>469</v>
      </c>
      <c r="C73" s="433" t="s">
        <v>1362</v>
      </c>
      <c r="D73" t="s">
        <v>1021</v>
      </c>
      <c r="E73" t="s">
        <v>470</v>
      </c>
      <c r="F73">
        <v>3</v>
      </c>
    </row>
    <row r="74" spans="1:6">
      <c r="A74">
        <v>17061</v>
      </c>
      <c r="B74" t="s">
        <v>1022</v>
      </c>
      <c r="C74" s="433" t="s">
        <v>1362</v>
      </c>
      <c r="D74" t="s">
        <v>1090</v>
      </c>
      <c r="E74" t="s">
        <v>1273</v>
      </c>
      <c r="F74">
        <v>2</v>
      </c>
    </row>
    <row r="75" spans="1:6">
      <c r="A75">
        <v>17064</v>
      </c>
      <c r="B75" t="s">
        <v>1112</v>
      </c>
      <c r="C75" s="433" t="s">
        <v>1363</v>
      </c>
      <c r="D75" t="s">
        <v>1083</v>
      </c>
      <c r="E75" t="s">
        <v>532</v>
      </c>
      <c r="F75">
        <v>2</v>
      </c>
    </row>
    <row r="76" spans="1:6">
      <c r="A76">
        <v>17063</v>
      </c>
      <c r="B76" t="s">
        <v>1105</v>
      </c>
      <c r="C76" s="433" t="s">
        <v>1363</v>
      </c>
      <c r="D76" t="s">
        <v>1006</v>
      </c>
      <c r="E76" t="s">
        <v>272</v>
      </c>
      <c r="F76">
        <v>2</v>
      </c>
    </row>
    <row r="77" spans="1:6">
      <c r="A77">
        <v>17065</v>
      </c>
      <c r="B77" t="s">
        <v>1364</v>
      </c>
      <c r="C77" s="433" t="s">
        <v>1365</v>
      </c>
      <c r="D77" t="s">
        <v>1081</v>
      </c>
      <c r="E77" t="s">
        <v>1140</v>
      </c>
      <c r="F77">
        <v>3</v>
      </c>
    </row>
    <row r="78" spans="1:6">
      <c r="A78">
        <v>17066</v>
      </c>
      <c r="B78" t="s">
        <v>1106</v>
      </c>
      <c r="C78" s="433" t="s">
        <v>1365</v>
      </c>
      <c r="D78" t="s">
        <v>1262</v>
      </c>
      <c r="E78" t="s">
        <v>466</v>
      </c>
      <c r="F78">
        <v>3</v>
      </c>
    </row>
    <row r="79" spans="1:6">
      <c r="A79">
        <v>17067</v>
      </c>
      <c r="B79" t="s">
        <v>1020</v>
      </c>
      <c r="C79" s="433" t="s">
        <v>1366</v>
      </c>
      <c r="D79" t="s">
        <v>476</v>
      </c>
      <c r="E79" t="s">
        <v>1286</v>
      </c>
      <c r="F79">
        <v>2</v>
      </c>
    </row>
    <row r="80" spans="1:6">
      <c r="A80">
        <v>17068</v>
      </c>
      <c r="B80" t="s">
        <v>1367</v>
      </c>
      <c r="C80" s="433" t="s">
        <v>1366</v>
      </c>
      <c r="D80" t="s">
        <v>1256</v>
      </c>
      <c r="E80" t="s">
        <v>457</v>
      </c>
      <c r="F80">
        <v>2</v>
      </c>
    </row>
    <row r="81" spans="1:6">
      <c r="A81">
        <v>17069</v>
      </c>
      <c r="B81" t="s">
        <v>1108</v>
      </c>
      <c r="C81" s="433" t="s">
        <v>1368</v>
      </c>
      <c r="D81" t="s">
        <v>1110</v>
      </c>
      <c r="E81" t="s">
        <v>142</v>
      </c>
      <c r="F81">
        <v>2</v>
      </c>
    </row>
    <row r="82" spans="1:6">
      <c r="A82">
        <v>17071</v>
      </c>
      <c r="B82" t="s">
        <v>484</v>
      </c>
      <c r="C82" s="433" t="s">
        <v>1369</v>
      </c>
      <c r="D82" t="s">
        <v>1087</v>
      </c>
      <c r="E82" t="s">
        <v>186</v>
      </c>
      <c r="F82">
        <v>3</v>
      </c>
    </row>
    <row r="83" spans="1:6">
      <c r="A83">
        <v>17070</v>
      </c>
      <c r="B83" t="s">
        <v>1370</v>
      </c>
      <c r="C83" s="433" t="s">
        <v>1369</v>
      </c>
      <c r="D83" t="s">
        <v>464</v>
      </c>
      <c r="E83" t="s">
        <v>170</v>
      </c>
      <c r="F83">
        <v>2</v>
      </c>
    </row>
    <row r="84" spans="1:6">
      <c r="A84">
        <v>17072</v>
      </c>
      <c r="B84" t="s">
        <v>1030</v>
      </c>
      <c r="C84" s="433" t="s">
        <v>1371</v>
      </c>
      <c r="D84" t="s">
        <v>1262</v>
      </c>
      <c r="E84" t="s">
        <v>466</v>
      </c>
      <c r="F84">
        <v>3</v>
      </c>
    </row>
    <row r="85" spans="1:6">
      <c r="A85">
        <v>17073</v>
      </c>
      <c r="B85" t="s">
        <v>1372</v>
      </c>
      <c r="C85" s="433" t="s">
        <v>1373</v>
      </c>
      <c r="D85" t="s">
        <v>1080</v>
      </c>
      <c r="E85" t="s">
        <v>143</v>
      </c>
      <c r="F85">
        <v>2</v>
      </c>
    </row>
    <row r="86" spans="1:6">
      <c r="A86">
        <v>13068</v>
      </c>
      <c r="B86" t="s">
        <v>1106</v>
      </c>
      <c r="C86" s="433" t="s">
        <v>1107</v>
      </c>
      <c r="D86" t="s">
        <v>1085</v>
      </c>
      <c r="E86" t="s">
        <v>1086</v>
      </c>
      <c r="F86">
        <v>3</v>
      </c>
    </row>
    <row r="87" spans="1:6">
      <c r="A87">
        <v>13076</v>
      </c>
      <c r="B87" t="s">
        <v>1108</v>
      </c>
      <c r="C87" s="433" t="s">
        <v>1109</v>
      </c>
      <c r="D87" t="s">
        <v>1110</v>
      </c>
      <c r="E87" t="s">
        <v>1111</v>
      </c>
      <c r="F87">
        <v>2</v>
      </c>
    </row>
    <row r="88" spans="1:6">
      <c r="A88">
        <v>13070</v>
      </c>
      <c r="B88" t="s">
        <v>1112</v>
      </c>
      <c r="C88" s="433" t="s">
        <v>1113</v>
      </c>
      <c r="D88" t="s">
        <v>1083</v>
      </c>
      <c r="E88" t="s">
        <v>532</v>
      </c>
      <c r="F88">
        <v>2</v>
      </c>
    </row>
    <row r="89" spans="1:6">
      <c r="A89">
        <v>13071</v>
      </c>
      <c r="B89" t="s">
        <v>1114</v>
      </c>
      <c r="C89" s="433" t="s">
        <v>1115</v>
      </c>
      <c r="D89" t="s">
        <v>1087</v>
      </c>
      <c r="E89" t="s">
        <v>1088</v>
      </c>
      <c r="F89">
        <v>3</v>
      </c>
    </row>
    <row r="90" spans="1:6">
      <c r="A90">
        <v>13072</v>
      </c>
      <c r="B90" t="s">
        <v>480</v>
      </c>
      <c r="C90" s="433" t="s">
        <v>1115</v>
      </c>
      <c r="D90" t="s">
        <v>464</v>
      </c>
      <c r="E90" t="s">
        <v>170</v>
      </c>
      <c r="F90">
        <v>2</v>
      </c>
    </row>
    <row r="91" spans="1:6">
      <c r="A91">
        <v>13073</v>
      </c>
      <c r="B91" t="s">
        <v>1116</v>
      </c>
      <c r="C91" s="433" t="s">
        <v>1117</v>
      </c>
      <c r="D91" t="s">
        <v>1085</v>
      </c>
      <c r="E91" t="s">
        <v>1086</v>
      </c>
      <c r="F91">
        <v>3</v>
      </c>
    </row>
    <row r="92" spans="1:6">
      <c r="A92">
        <v>13074</v>
      </c>
      <c r="B92" t="s">
        <v>485</v>
      </c>
      <c r="C92" s="433" t="s">
        <v>1118</v>
      </c>
      <c r="D92" t="s">
        <v>1080</v>
      </c>
      <c r="E92" t="s">
        <v>1011</v>
      </c>
      <c r="F92">
        <v>2</v>
      </c>
    </row>
    <row r="93" spans="1:6">
      <c r="A93">
        <v>13075</v>
      </c>
      <c r="B93" t="s">
        <v>486</v>
      </c>
      <c r="C93" s="433" t="s">
        <v>1119</v>
      </c>
      <c r="D93" t="s">
        <v>464</v>
      </c>
      <c r="E93" t="s">
        <v>170</v>
      </c>
      <c r="F93">
        <v>2</v>
      </c>
    </row>
    <row r="94" spans="1:6">
      <c r="A94">
        <v>11095</v>
      </c>
      <c r="B94" t="s">
        <v>479</v>
      </c>
      <c r="C94" s="433" t="s">
        <v>1023</v>
      </c>
      <c r="D94" t="s">
        <v>1007</v>
      </c>
      <c r="E94" t="s">
        <v>466</v>
      </c>
      <c r="F94">
        <v>3</v>
      </c>
    </row>
    <row r="95" spans="1:6">
      <c r="A95">
        <v>11102</v>
      </c>
      <c r="B95" t="s">
        <v>480</v>
      </c>
      <c r="C95" s="433" t="s">
        <v>1023</v>
      </c>
      <c r="D95" t="s">
        <v>1009</v>
      </c>
      <c r="E95" t="s">
        <v>1010</v>
      </c>
      <c r="F95">
        <v>2</v>
      </c>
    </row>
    <row r="96" spans="1:6">
      <c r="A96">
        <v>11097</v>
      </c>
      <c r="B96" t="s">
        <v>1024</v>
      </c>
      <c r="C96" s="433" t="s">
        <v>1025</v>
      </c>
      <c r="D96" t="s">
        <v>1006</v>
      </c>
      <c r="E96" t="s">
        <v>460</v>
      </c>
      <c r="F96">
        <v>1</v>
      </c>
    </row>
    <row r="97" spans="1:6">
      <c r="A97">
        <v>11098</v>
      </c>
      <c r="B97" t="s">
        <v>481</v>
      </c>
      <c r="C97" s="433" t="s">
        <v>1026</v>
      </c>
      <c r="D97" t="s">
        <v>1006</v>
      </c>
      <c r="E97" t="s">
        <v>460</v>
      </c>
      <c r="F97">
        <v>1</v>
      </c>
    </row>
    <row r="98" spans="1:6">
      <c r="A98">
        <v>11099</v>
      </c>
      <c r="B98" t="s">
        <v>1027</v>
      </c>
      <c r="C98" s="433" t="s">
        <v>1028</v>
      </c>
      <c r="D98" t="s">
        <v>1006</v>
      </c>
      <c r="E98" t="s">
        <v>460</v>
      </c>
      <c r="F98">
        <v>2</v>
      </c>
    </row>
    <row r="99" spans="1:6">
      <c r="A99">
        <v>11100</v>
      </c>
      <c r="B99" t="s">
        <v>483</v>
      </c>
      <c r="C99" s="433" t="s">
        <v>1028</v>
      </c>
      <c r="D99" t="s">
        <v>1006</v>
      </c>
      <c r="E99" t="s">
        <v>460</v>
      </c>
      <c r="F99">
        <v>2</v>
      </c>
    </row>
    <row r="100" spans="1:6">
      <c r="A100">
        <v>11101</v>
      </c>
      <c r="B100" t="s">
        <v>482</v>
      </c>
      <c r="C100" s="433" t="s">
        <v>1028</v>
      </c>
      <c r="D100" t="s">
        <v>458</v>
      </c>
      <c r="E100" t="s">
        <v>459</v>
      </c>
      <c r="F100">
        <v>2</v>
      </c>
    </row>
    <row r="101" spans="1:6">
      <c r="A101">
        <v>11103</v>
      </c>
      <c r="B101" t="s">
        <v>480</v>
      </c>
      <c r="C101" s="433" t="s">
        <v>1029</v>
      </c>
      <c r="D101" t="s">
        <v>464</v>
      </c>
      <c r="E101" t="s">
        <v>170</v>
      </c>
      <c r="F101">
        <v>2</v>
      </c>
    </row>
    <row r="102" spans="1:6">
      <c r="A102">
        <v>11104</v>
      </c>
      <c r="B102" t="s">
        <v>1030</v>
      </c>
      <c r="C102" s="433" t="s">
        <v>1029</v>
      </c>
      <c r="D102" t="s">
        <v>1007</v>
      </c>
      <c r="E102" t="s">
        <v>466</v>
      </c>
      <c r="F102">
        <v>3</v>
      </c>
    </row>
    <row r="103" spans="1:6">
      <c r="A103">
        <v>11105</v>
      </c>
      <c r="B103" t="s">
        <v>484</v>
      </c>
      <c r="C103" s="433" t="s">
        <v>1031</v>
      </c>
      <c r="D103" t="s">
        <v>1008</v>
      </c>
      <c r="E103" t="s">
        <v>186</v>
      </c>
      <c r="F103">
        <v>3</v>
      </c>
    </row>
    <row r="104" spans="1:6">
      <c r="A104">
        <v>11106</v>
      </c>
      <c r="B104" t="s">
        <v>485</v>
      </c>
      <c r="C104" s="433" t="s">
        <v>1032</v>
      </c>
      <c r="D104" t="s">
        <v>1012</v>
      </c>
      <c r="E104" t="s">
        <v>1011</v>
      </c>
      <c r="F104">
        <v>2</v>
      </c>
    </row>
    <row r="105" spans="1:6">
      <c r="A105">
        <v>11107</v>
      </c>
      <c r="B105" t="s">
        <v>486</v>
      </c>
      <c r="C105" s="433" t="s">
        <v>1033</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49" t="s">
        <v>286</v>
      </c>
      <c r="I4" s="554"/>
      <c r="J4" s="554"/>
      <c r="K4" s="555"/>
      <c r="L4" s="549" t="s">
        <v>286</v>
      </c>
      <c r="M4" s="554"/>
      <c r="N4" s="554"/>
      <c r="O4" s="555"/>
      <c r="P4" s="549" t="s">
        <v>286</v>
      </c>
      <c r="Q4" s="554"/>
      <c r="R4" s="554"/>
      <c r="S4" s="555"/>
      <c r="T4" s="549" t="s">
        <v>286</v>
      </c>
      <c r="U4" s="554"/>
      <c r="V4" s="554"/>
      <c r="W4" s="555"/>
      <c r="X4" s="549"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24"/>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42867</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488</v>
      </c>
      <c r="C5" t="s">
        <v>490</v>
      </c>
      <c r="E5" t="s">
        <v>186</v>
      </c>
      <c r="F5">
        <v>33</v>
      </c>
      <c r="G5">
        <v>1954</v>
      </c>
      <c r="H5">
        <v>137</v>
      </c>
      <c r="I5">
        <v>29.625</v>
      </c>
      <c r="J5">
        <v>1650.0940000000001</v>
      </c>
      <c r="K5">
        <v>468</v>
      </c>
    </row>
    <row r="6" spans="1:11">
      <c r="A6">
        <v>17019</v>
      </c>
      <c r="B6" t="s">
        <v>1374</v>
      </c>
      <c r="C6" t="s">
        <v>530</v>
      </c>
      <c r="E6" t="s">
        <v>131</v>
      </c>
      <c r="F6">
        <v>30</v>
      </c>
      <c r="G6">
        <v>1974</v>
      </c>
      <c r="H6">
        <v>596</v>
      </c>
      <c r="I6">
        <v>2.1880000000000002</v>
      </c>
      <c r="J6">
        <v>77.997</v>
      </c>
      <c r="K6">
        <v>0</v>
      </c>
    </row>
    <row r="7" spans="1:11">
      <c r="A7">
        <v>14091</v>
      </c>
      <c r="B7" t="s">
        <v>1375</v>
      </c>
      <c r="C7" t="s">
        <v>500</v>
      </c>
      <c r="E7" t="s">
        <v>1334</v>
      </c>
      <c r="F7">
        <v>79</v>
      </c>
      <c r="G7">
        <v>1987</v>
      </c>
      <c r="H7">
        <v>567</v>
      </c>
      <c r="I7">
        <v>0.90600000000000003</v>
      </c>
      <c r="J7">
        <v>99.366</v>
      </c>
      <c r="K7">
        <v>56</v>
      </c>
    </row>
    <row r="8" spans="1:11">
      <c r="A8">
        <v>15030</v>
      </c>
      <c r="B8" t="s">
        <v>1375</v>
      </c>
      <c r="C8" t="s">
        <v>493</v>
      </c>
      <c r="D8" t="s">
        <v>64</v>
      </c>
      <c r="E8" t="s">
        <v>1334</v>
      </c>
      <c r="F8">
        <v>79</v>
      </c>
      <c r="G8">
        <v>2001</v>
      </c>
      <c r="H8">
        <v>604</v>
      </c>
      <c r="I8">
        <v>1.8129999999999999</v>
      </c>
      <c r="J8">
        <v>70.682000000000002</v>
      </c>
      <c r="K8">
        <v>0</v>
      </c>
    </row>
    <row r="9" spans="1:11">
      <c r="A9">
        <v>17046</v>
      </c>
      <c r="B9" t="s">
        <v>1376</v>
      </c>
      <c r="C9" t="s">
        <v>522</v>
      </c>
      <c r="E9" t="s">
        <v>1126</v>
      </c>
      <c r="F9">
        <v>70</v>
      </c>
      <c r="G9">
        <v>1952</v>
      </c>
      <c r="H9">
        <v>698</v>
      </c>
      <c r="I9">
        <v>0</v>
      </c>
      <c r="J9">
        <v>0</v>
      </c>
      <c r="K9">
        <v>0</v>
      </c>
    </row>
    <row r="10" spans="1:11">
      <c r="A10">
        <v>24250</v>
      </c>
      <c r="B10" t="s">
        <v>491</v>
      </c>
      <c r="C10" t="s">
        <v>492</v>
      </c>
      <c r="E10" t="s">
        <v>1120</v>
      </c>
      <c r="F10">
        <v>44</v>
      </c>
      <c r="G10">
        <v>1963</v>
      </c>
      <c r="H10">
        <v>699</v>
      </c>
      <c r="I10">
        <v>0</v>
      </c>
      <c r="J10">
        <v>0</v>
      </c>
      <c r="K10">
        <v>0</v>
      </c>
    </row>
    <row r="11" spans="1:11">
      <c r="A11">
        <v>23036</v>
      </c>
      <c r="B11" t="s">
        <v>494</v>
      </c>
      <c r="C11" t="s">
        <v>495</v>
      </c>
      <c r="D11" t="s">
        <v>80</v>
      </c>
      <c r="E11" t="s">
        <v>1120</v>
      </c>
      <c r="F11">
        <v>44</v>
      </c>
      <c r="G11">
        <v>1969</v>
      </c>
      <c r="H11">
        <v>700</v>
      </c>
      <c r="I11">
        <v>0</v>
      </c>
      <c r="J11">
        <v>0</v>
      </c>
      <c r="K11">
        <v>0</v>
      </c>
    </row>
    <row r="12" spans="1:11">
      <c r="A12">
        <v>12050</v>
      </c>
      <c r="B12" t="s">
        <v>1121</v>
      </c>
      <c r="C12" t="s">
        <v>520</v>
      </c>
      <c r="D12" t="s">
        <v>80</v>
      </c>
      <c r="E12" t="s">
        <v>470</v>
      </c>
      <c r="F12">
        <v>64</v>
      </c>
      <c r="G12">
        <v>1957</v>
      </c>
      <c r="H12">
        <v>701</v>
      </c>
      <c r="I12">
        <v>0</v>
      </c>
      <c r="J12">
        <v>0</v>
      </c>
      <c r="K12">
        <v>0</v>
      </c>
    </row>
    <row r="13" spans="1:11">
      <c r="A13">
        <v>10136</v>
      </c>
      <c r="B13" t="s">
        <v>497</v>
      </c>
      <c r="C13" t="s">
        <v>498</v>
      </c>
      <c r="E13" t="s">
        <v>1122</v>
      </c>
      <c r="F13">
        <v>61</v>
      </c>
      <c r="G13">
        <v>1978</v>
      </c>
      <c r="H13">
        <v>539</v>
      </c>
      <c r="I13">
        <v>2.9380000000000002</v>
      </c>
      <c r="J13">
        <v>122.80500000000001</v>
      </c>
      <c r="K13">
        <v>33</v>
      </c>
    </row>
    <row r="14" spans="1:11">
      <c r="A14">
        <v>16014</v>
      </c>
      <c r="B14" t="s">
        <v>499</v>
      </c>
      <c r="C14" t="s">
        <v>492</v>
      </c>
      <c r="E14" t="s">
        <v>142</v>
      </c>
      <c r="F14">
        <v>48</v>
      </c>
      <c r="G14">
        <v>1950</v>
      </c>
      <c r="H14">
        <v>548</v>
      </c>
      <c r="I14">
        <v>2.282</v>
      </c>
      <c r="J14">
        <v>114.044</v>
      </c>
      <c r="K14">
        <v>29</v>
      </c>
    </row>
    <row r="15" spans="1:11">
      <c r="A15">
        <v>96209</v>
      </c>
      <c r="B15" t="s">
        <v>499</v>
      </c>
      <c r="C15" t="s">
        <v>500</v>
      </c>
      <c r="E15" t="s">
        <v>474</v>
      </c>
      <c r="F15">
        <v>1</v>
      </c>
      <c r="G15">
        <v>1962</v>
      </c>
      <c r="H15">
        <v>591</v>
      </c>
      <c r="I15">
        <v>2.0630000000000002</v>
      </c>
      <c r="J15">
        <v>83.061999999999998</v>
      </c>
      <c r="K15">
        <v>0</v>
      </c>
    </row>
    <row r="16" spans="1:11">
      <c r="A16">
        <v>17026</v>
      </c>
      <c r="B16" t="s">
        <v>501</v>
      </c>
      <c r="C16" t="s">
        <v>714</v>
      </c>
      <c r="D16" t="s">
        <v>80</v>
      </c>
      <c r="E16" t="s">
        <v>142</v>
      </c>
      <c r="F16">
        <v>48</v>
      </c>
      <c r="G16">
        <v>1949</v>
      </c>
      <c r="H16">
        <v>593</v>
      </c>
      <c r="I16">
        <v>2.625</v>
      </c>
      <c r="J16">
        <v>81.555999999999997</v>
      </c>
      <c r="K16">
        <v>0</v>
      </c>
    </row>
    <row r="17" spans="1:11">
      <c r="A17">
        <v>23051</v>
      </c>
      <c r="B17" t="s">
        <v>501</v>
      </c>
      <c r="C17" t="s">
        <v>502</v>
      </c>
      <c r="D17" t="s">
        <v>80</v>
      </c>
      <c r="E17" t="s">
        <v>474</v>
      </c>
      <c r="F17">
        <v>1</v>
      </c>
      <c r="G17">
        <v>1992</v>
      </c>
      <c r="H17">
        <v>702</v>
      </c>
      <c r="I17">
        <v>0</v>
      </c>
      <c r="J17">
        <v>0</v>
      </c>
      <c r="K17">
        <v>0</v>
      </c>
    </row>
    <row r="18" spans="1:11">
      <c r="A18">
        <v>96210</v>
      </c>
      <c r="B18" t="s">
        <v>501</v>
      </c>
      <c r="C18" t="s">
        <v>503</v>
      </c>
      <c r="D18" t="s">
        <v>80</v>
      </c>
      <c r="E18" t="s">
        <v>474</v>
      </c>
      <c r="F18">
        <v>1</v>
      </c>
      <c r="G18">
        <v>1962</v>
      </c>
      <c r="H18">
        <v>618</v>
      </c>
      <c r="I18">
        <v>1.5629999999999999</v>
      </c>
      <c r="J18">
        <v>64.635999999999996</v>
      </c>
      <c r="K18">
        <v>0</v>
      </c>
    </row>
    <row r="19" spans="1:11">
      <c r="A19">
        <v>17023</v>
      </c>
      <c r="B19" t="s">
        <v>1377</v>
      </c>
      <c r="C19" t="s">
        <v>522</v>
      </c>
      <c r="E19" t="s">
        <v>1378</v>
      </c>
      <c r="F19">
        <v>82</v>
      </c>
      <c r="G19">
        <v>1959</v>
      </c>
      <c r="H19">
        <v>608</v>
      </c>
      <c r="I19">
        <v>1.4379999999999999</v>
      </c>
      <c r="J19">
        <v>69.483000000000004</v>
      </c>
      <c r="K19">
        <v>0</v>
      </c>
    </row>
    <row r="20" spans="1:11">
      <c r="A20">
        <v>28003</v>
      </c>
      <c r="B20" t="s">
        <v>504</v>
      </c>
      <c r="C20" t="s">
        <v>492</v>
      </c>
      <c r="E20" t="s">
        <v>457</v>
      </c>
      <c r="F20">
        <v>20</v>
      </c>
      <c r="G20">
        <v>1951</v>
      </c>
      <c r="H20">
        <v>682</v>
      </c>
      <c r="I20">
        <v>0.34399999999999997</v>
      </c>
      <c r="J20">
        <v>16.082000000000001</v>
      </c>
      <c r="K20">
        <v>0</v>
      </c>
    </row>
    <row r="21" spans="1:11">
      <c r="A21">
        <v>21853</v>
      </c>
      <c r="B21" t="s">
        <v>505</v>
      </c>
      <c r="C21" t="s">
        <v>496</v>
      </c>
      <c r="E21" t="s">
        <v>506</v>
      </c>
      <c r="F21">
        <v>29</v>
      </c>
      <c r="G21">
        <v>1992</v>
      </c>
      <c r="H21">
        <v>703</v>
      </c>
      <c r="I21">
        <v>0</v>
      </c>
      <c r="J21">
        <v>0</v>
      </c>
      <c r="K21">
        <v>0</v>
      </c>
    </row>
    <row r="22" spans="1:11">
      <c r="A22">
        <v>13079</v>
      </c>
      <c r="B22" t="s">
        <v>505</v>
      </c>
      <c r="C22" t="s">
        <v>507</v>
      </c>
      <c r="E22" t="s">
        <v>471</v>
      </c>
      <c r="F22">
        <v>51</v>
      </c>
      <c r="G22">
        <v>1956</v>
      </c>
      <c r="H22">
        <v>271</v>
      </c>
      <c r="I22">
        <v>12.44</v>
      </c>
      <c r="J22">
        <v>686.54399999999998</v>
      </c>
      <c r="K22">
        <v>154</v>
      </c>
    </row>
    <row r="23" spans="1:11">
      <c r="A23">
        <v>99527</v>
      </c>
      <c r="B23" t="s">
        <v>505</v>
      </c>
      <c r="C23" t="s">
        <v>507</v>
      </c>
      <c r="E23" t="s">
        <v>506</v>
      </c>
      <c r="F23">
        <v>29</v>
      </c>
      <c r="G23">
        <v>1961</v>
      </c>
      <c r="H23">
        <v>243</v>
      </c>
      <c r="I23">
        <v>15.422000000000001</v>
      </c>
      <c r="J23">
        <v>801.00599999999997</v>
      </c>
      <c r="K23">
        <v>166</v>
      </c>
    </row>
    <row r="24" spans="1:11">
      <c r="A24">
        <v>99528</v>
      </c>
      <c r="B24" t="s">
        <v>505</v>
      </c>
      <c r="C24" t="s">
        <v>508</v>
      </c>
      <c r="E24" t="s">
        <v>506</v>
      </c>
      <c r="F24">
        <v>29</v>
      </c>
      <c r="G24">
        <v>1967</v>
      </c>
      <c r="H24">
        <v>331</v>
      </c>
      <c r="I24">
        <v>9.4700000000000006</v>
      </c>
      <c r="J24">
        <v>458.339</v>
      </c>
      <c r="K24">
        <v>99</v>
      </c>
    </row>
    <row r="25" spans="1:11">
      <c r="A25">
        <v>17082</v>
      </c>
      <c r="B25" t="s">
        <v>505</v>
      </c>
      <c r="C25" t="s">
        <v>1065</v>
      </c>
      <c r="D25" t="s">
        <v>64</v>
      </c>
      <c r="E25" t="s">
        <v>466</v>
      </c>
      <c r="F25">
        <v>27</v>
      </c>
      <c r="G25">
        <v>2010</v>
      </c>
      <c r="H25">
        <v>704</v>
      </c>
      <c r="I25">
        <v>0</v>
      </c>
      <c r="J25">
        <v>0</v>
      </c>
      <c r="K25">
        <v>0</v>
      </c>
    </row>
    <row r="26" spans="1:11">
      <c r="A26">
        <v>14010</v>
      </c>
      <c r="B26" t="s">
        <v>1379</v>
      </c>
      <c r="C26" t="s">
        <v>580</v>
      </c>
      <c r="D26" t="s">
        <v>80</v>
      </c>
      <c r="E26" t="s">
        <v>528</v>
      </c>
      <c r="F26">
        <v>16</v>
      </c>
      <c r="G26">
        <v>1975</v>
      </c>
      <c r="H26">
        <v>236</v>
      </c>
      <c r="I26">
        <v>11.406000000000001</v>
      </c>
      <c r="J26">
        <v>830.43700000000001</v>
      </c>
      <c r="K26">
        <v>349</v>
      </c>
    </row>
    <row r="27" spans="1:11">
      <c r="A27">
        <v>15042</v>
      </c>
      <c r="B27" t="s">
        <v>510</v>
      </c>
      <c r="C27" t="s">
        <v>495</v>
      </c>
      <c r="D27" t="s">
        <v>80</v>
      </c>
      <c r="E27" t="s">
        <v>471</v>
      </c>
      <c r="F27">
        <v>51</v>
      </c>
      <c r="G27">
        <v>1955</v>
      </c>
      <c r="H27">
        <v>256</v>
      </c>
      <c r="I27">
        <v>13.846</v>
      </c>
      <c r="J27">
        <v>744.73900000000003</v>
      </c>
      <c r="K27">
        <v>154</v>
      </c>
    </row>
    <row r="28" spans="1:11">
      <c r="A28">
        <v>14008</v>
      </c>
      <c r="B28" t="s">
        <v>1380</v>
      </c>
      <c r="C28" t="s">
        <v>595</v>
      </c>
      <c r="E28" t="s">
        <v>131</v>
      </c>
      <c r="F28">
        <v>30</v>
      </c>
      <c r="G28">
        <v>1978</v>
      </c>
      <c r="H28">
        <v>150</v>
      </c>
      <c r="I28">
        <v>23.126000000000001</v>
      </c>
      <c r="J28">
        <v>1490.6769999999999</v>
      </c>
      <c r="K28">
        <v>577</v>
      </c>
    </row>
    <row r="29" spans="1:11">
      <c r="A29">
        <v>27012</v>
      </c>
      <c r="B29" t="s">
        <v>512</v>
      </c>
      <c r="C29" t="s">
        <v>500</v>
      </c>
      <c r="E29" t="s">
        <v>513</v>
      </c>
      <c r="F29">
        <v>59</v>
      </c>
      <c r="G29">
        <v>1984</v>
      </c>
      <c r="H29">
        <v>705</v>
      </c>
      <c r="I29">
        <v>0</v>
      </c>
      <c r="J29">
        <v>0</v>
      </c>
      <c r="K29">
        <v>0</v>
      </c>
    </row>
    <row r="30" spans="1:11">
      <c r="A30">
        <v>27002</v>
      </c>
      <c r="B30" t="s">
        <v>512</v>
      </c>
      <c r="C30" t="s">
        <v>514</v>
      </c>
      <c r="E30" t="s">
        <v>513</v>
      </c>
      <c r="F30">
        <v>59</v>
      </c>
      <c r="G30">
        <v>1986</v>
      </c>
      <c r="H30">
        <v>697</v>
      </c>
      <c r="I30">
        <v>0.188</v>
      </c>
      <c r="J30">
        <v>3.9359999999999999</v>
      </c>
      <c r="K30">
        <v>0</v>
      </c>
    </row>
    <row r="31" spans="1:11">
      <c r="A31">
        <v>27001</v>
      </c>
      <c r="B31" t="s">
        <v>512</v>
      </c>
      <c r="C31" t="s">
        <v>515</v>
      </c>
      <c r="E31" t="s">
        <v>513</v>
      </c>
      <c r="F31">
        <v>59</v>
      </c>
      <c r="G31">
        <v>1956</v>
      </c>
      <c r="H31">
        <v>534</v>
      </c>
      <c r="I31">
        <v>1.8440000000000001</v>
      </c>
      <c r="J31">
        <v>128.126</v>
      </c>
      <c r="K31">
        <v>61</v>
      </c>
    </row>
    <row r="32" spans="1:11">
      <c r="A32">
        <v>27009</v>
      </c>
      <c r="B32" t="s">
        <v>516</v>
      </c>
      <c r="C32" t="s">
        <v>517</v>
      </c>
      <c r="D32" t="s">
        <v>80</v>
      </c>
      <c r="E32" t="s">
        <v>513</v>
      </c>
      <c r="F32">
        <v>59</v>
      </c>
      <c r="G32">
        <v>1992</v>
      </c>
      <c r="H32">
        <v>536</v>
      </c>
      <c r="I32">
        <v>1.6559999999999999</v>
      </c>
      <c r="J32">
        <v>124.19</v>
      </c>
      <c r="K32">
        <v>61</v>
      </c>
    </row>
    <row r="33" spans="1:11">
      <c r="A33">
        <v>27081</v>
      </c>
      <c r="B33" t="s">
        <v>518</v>
      </c>
      <c r="C33" t="s">
        <v>519</v>
      </c>
      <c r="E33" t="s">
        <v>1123</v>
      </c>
      <c r="F33">
        <v>2</v>
      </c>
      <c r="G33">
        <v>1962</v>
      </c>
      <c r="H33">
        <v>677</v>
      </c>
      <c r="I33">
        <v>0.65600000000000003</v>
      </c>
      <c r="J33">
        <v>17.251999999999999</v>
      </c>
      <c r="K33">
        <v>0</v>
      </c>
    </row>
    <row r="34" spans="1:11">
      <c r="A34">
        <v>17060</v>
      </c>
      <c r="B34" t="s">
        <v>1381</v>
      </c>
      <c r="C34" t="s">
        <v>530</v>
      </c>
      <c r="D34" t="s">
        <v>64</v>
      </c>
      <c r="E34" t="s">
        <v>1378</v>
      </c>
      <c r="F34">
        <v>82</v>
      </c>
      <c r="G34">
        <v>2004</v>
      </c>
      <c r="H34">
        <v>518</v>
      </c>
      <c r="I34">
        <v>2.766</v>
      </c>
      <c r="J34">
        <v>141.87100000000001</v>
      </c>
      <c r="K34">
        <v>27</v>
      </c>
    </row>
    <row r="35" spans="1:11">
      <c r="A35">
        <v>15012</v>
      </c>
      <c r="B35" t="s">
        <v>1382</v>
      </c>
      <c r="C35" t="s">
        <v>493</v>
      </c>
      <c r="E35" t="s">
        <v>1014</v>
      </c>
      <c r="F35">
        <v>69</v>
      </c>
      <c r="G35">
        <v>1947</v>
      </c>
      <c r="H35">
        <v>566</v>
      </c>
      <c r="I35">
        <v>2.0870000000000002</v>
      </c>
      <c r="J35">
        <v>99.396000000000001</v>
      </c>
      <c r="K35">
        <v>20</v>
      </c>
    </row>
    <row r="36" spans="1:11">
      <c r="A36">
        <v>13001</v>
      </c>
      <c r="B36" t="s">
        <v>1124</v>
      </c>
      <c r="C36" t="s">
        <v>1125</v>
      </c>
      <c r="D36" t="s">
        <v>80</v>
      </c>
      <c r="E36" t="s">
        <v>457</v>
      </c>
      <c r="F36">
        <v>20</v>
      </c>
      <c r="G36">
        <v>1970</v>
      </c>
      <c r="H36">
        <v>98</v>
      </c>
      <c r="I36">
        <v>23.687999999999999</v>
      </c>
      <c r="J36">
        <v>1935.7170000000001</v>
      </c>
      <c r="K36">
        <v>1023</v>
      </c>
    </row>
    <row r="37" spans="1:11">
      <c r="A37">
        <v>10100</v>
      </c>
      <c r="B37" t="s">
        <v>523</v>
      </c>
      <c r="C37" t="s">
        <v>508</v>
      </c>
      <c r="E37" t="s">
        <v>1126</v>
      </c>
      <c r="F37">
        <v>70</v>
      </c>
      <c r="G37">
        <v>1940</v>
      </c>
      <c r="H37">
        <v>706</v>
      </c>
      <c r="I37">
        <v>0</v>
      </c>
      <c r="J37">
        <v>0</v>
      </c>
      <c r="K37">
        <v>0</v>
      </c>
    </row>
    <row r="38" spans="1:11">
      <c r="A38">
        <v>10101</v>
      </c>
      <c r="B38" t="s">
        <v>524</v>
      </c>
      <c r="C38" t="s">
        <v>525</v>
      </c>
      <c r="D38" t="s">
        <v>80</v>
      </c>
      <c r="E38" t="s">
        <v>1126</v>
      </c>
      <c r="F38">
        <v>70</v>
      </c>
      <c r="G38">
        <v>1938</v>
      </c>
      <c r="H38">
        <v>707</v>
      </c>
      <c r="I38">
        <v>0</v>
      </c>
      <c r="J38">
        <v>0</v>
      </c>
      <c r="K38">
        <v>0</v>
      </c>
    </row>
    <row r="39" spans="1:11">
      <c r="A39">
        <v>16049</v>
      </c>
      <c r="B39" t="s">
        <v>526</v>
      </c>
      <c r="C39" t="s">
        <v>492</v>
      </c>
      <c r="E39" t="s">
        <v>1383</v>
      </c>
      <c r="F39">
        <v>81</v>
      </c>
      <c r="G39">
        <v>1973</v>
      </c>
      <c r="H39">
        <v>172</v>
      </c>
      <c r="I39">
        <v>23.251000000000001</v>
      </c>
      <c r="J39">
        <v>1266.1659999999999</v>
      </c>
      <c r="K39">
        <v>369</v>
      </c>
    </row>
    <row r="40" spans="1:11">
      <c r="A40">
        <v>28050</v>
      </c>
      <c r="B40" t="s">
        <v>526</v>
      </c>
      <c r="C40" t="s">
        <v>508</v>
      </c>
      <c r="E40" t="s">
        <v>170</v>
      </c>
      <c r="F40">
        <v>19</v>
      </c>
      <c r="G40">
        <v>1952</v>
      </c>
      <c r="H40">
        <v>58</v>
      </c>
      <c r="I40">
        <v>35.5</v>
      </c>
      <c r="J40">
        <v>2376.386</v>
      </c>
      <c r="K40">
        <v>1014</v>
      </c>
    </row>
    <row r="41" spans="1:11">
      <c r="A41">
        <v>13025</v>
      </c>
      <c r="B41" t="s">
        <v>1127</v>
      </c>
      <c r="C41" t="s">
        <v>561</v>
      </c>
      <c r="E41" t="s">
        <v>1128</v>
      </c>
      <c r="F41">
        <v>76</v>
      </c>
      <c r="G41">
        <v>1979</v>
      </c>
      <c r="H41">
        <v>708</v>
      </c>
      <c r="I41">
        <v>0</v>
      </c>
      <c r="J41">
        <v>0</v>
      </c>
      <c r="K41">
        <v>0</v>
      </c>
    </row>
    <row r="42" spans="1:11">
      <c r="A42">
        <v>13050</v>
      </c>
      <c r="B42" t="s">
        <v>1130</v>
      </c>
      <c r="C42" t="s">
        <v>604</v>
      </c>
      <c r="D42" t="s">
        <v>80</v>
      </c>
      <c r="E42" t="s">
        <v>1126</v>
      </c>
      <c r="F42">
        <v>70</v>
      </c>
      <c r="G42">
        <v>1935</v>
      </c>
      <c r="H42">
        <v>709</v>
      </c>
      <c r="I42">
        <v>0</v>
      </c>
      <c r="J42">
        <v>0</v>
      </c>
      <c r="K42">
        <v>0</v>
      </c>
    </row>
    <row r="43" spans="1:11">
      <c r="A43">
        <v>28005</v>
      </c>
      <c r="B43" t="s">
        <v>529</v>
      </c>
      <c r="C43" t="s">
        <v>530</v>
      </c>
      <c r="E43" t="s">
        <v>1123</v>
      </c>
      <c r="F43">
        <v>2</v>
      </c>
      <c r="G43">
        <v>1953</v>
      </c>
      <c r="H43">
        <v>407</v>
      </c>
      <c r="I43">
        <v>5.375</v>
      </c>
      <c r="J43">
        <v>312.60899999999998</v>
      </c>
      <c r="K43">
        <v>84</v>
      </c>
    </row>
    <row r="44" spans="1:11">
      <c r="A44">
        <v>28056</v>
      </c>
      <c r="B44" t="s">
        <v>531</v>
      </c>
      <c r="C44" t="s">
        <v>511</v>
      </c>
      <c r="D44" t="s">
        <v>80</v>
      </c>
      <c r="E44" t="s">
        <v>1123</v>
      </c>
      <c r="F44">
        <v>2</v>
      </c>
      <c r="G44">
        <v>1952</v>
      </c>
      <c r="H44">
        <v>710</v>
      </c>
      <c r="I44">
        <v>0</v>
      </c>
      <c r="J44">
        <v>0</v>
      </c>
      <c r="K44">
        <v>0</v>
      </c>
    </row>
    <row r="45" spans="1:11">
      <c r="A45">
        <v>12033</v>
      </c>
      <c r="B45" t="s">
        <v>1131</v>
      </c>
      <c r="C45" t="s">
        <v>533</v>
      </c>
      <c r="E45" t="s">
        <v>1132</v>
      </c>
      <c r="F45">
        <v>73</v>
      </c>
      <c r="G45">
        <v>1948</v>
      </c>
      <c r="H45">
        <v>389</v>
      </c>
      <c r="I45">
        <v>8.907</v>
      </c>
      <c r="J45">
        <v>339.995</v>
      </c>
      <c r="K45">
        <v>24</v>
      </c>
    </row>
    <row r="46" spans="1:11">
      <c r="A46">
        <v>12030</v>
      </c>
      <c r="B46" t="s">
        <v>1133</v>
      </c>
      <c r="C46" t="s">
        <v>572</v>
      </c>
      <c r="D46" t="s">
        <v>80</v>
      </c>
      <c r="E46" t="s">
        <v>1132</v>
      </c>
      <c r="F46">
        <v>73</v>
      </c>
      <c r="G46">
        <v>1948</v>
      </c>
      <c r="H46">
        <v>345</v>
      </c>
      <c r="I46">
        <v>10.337</v>
      </c>
      <c r="J46">
        <v>421.51</v>
      </c>
      <c r="K46">
        <v>44</v>
      </c>
    </row>
    <row r="47" spans="1:11">
      <c r="A47">
        <v>17061</v>
      </c>
      <c r="B47" t="s">
        <v>1384</v>
      </c>
      <c r="C47" t="s">
        <v>540</v>
      </c>
      <c r="D47" t="s">
        <v>64</v>
      </c>
      <c r="E47" t="s">
        <v>1378</v>
      </c>
      <c r="F47">
        <v>82</v>
      </c>
      <c r="G47">
        <v>2003</v>
      </c>
      <c r="H47">
        <v>680</v>
      </c>
      <c r="I47">
        <v>0.65600000000000003</v>
      </c>
      <c r="J47">
        <v>16.643999999999998</v>
      </c>
      <c r="K47">
        <v>0</v>
      </c>
    </row>
    <row r="48" spans="1:11">
      <c r="A48">
        <v>14081</v>
      </c>
      <c r="B48" t="s">
        <v>1385</v>
      </c>
      <c r="C48" t="s">
        <v>1163</v>
      </c>
      <c r="D48" t="s">
        <v>80</v>
      </c>
      <c r="E48" t="s">
        <v>1334</v>
      </c>
      <c r="F48">
        <v>79</v>
      </c>
      <c r="G48">
        <v>1982</v>
      </c>
      <c r="H48">
        <v>136</v>
      </c>
      <c r="I48">
        <v>21.564</v>
      </c>
      <c r="J48">
        <v>1667.798</v>
      </c>
      <c r="K48">
        <v>795</v>
      </c>
    </row>
    <row r="49" spans="1:11">
      <c r="A49">
        <v>15040</v>
      </c>
      <c r="B49" t="s">
        <v>1386</v>
      </c>
      <c r="C49" t="s">
        <v>786</v>
      </c>
      <c r="E49" t="s">
        <v>1387</v>
      </c>
      <c r="F49">
        <v>6</v>
      </c>
      <c r="G49">
        <v>1974</v>
      </c>
      <c r="H49">
        <v>672</v>
      </c>
      <c r="I49">
        <v>0.625</v>
      </c>
      <c r="J49">
        <v>20.579000000000001</v>
      </c>
      <c r="K49">
        <v>0</v>
      </c>
    </row>
    <row r="50" spans="1:11">
      <c r="A50">
        <v>15039</v>
      </c>
      <c r="B50" t="s">
        <v>1388</v>
      </c>
      <c r="C50" t="s">
        <v>628</v>
      </c>
      <c r="D50" t="s">
        <v>80</v>
      </c>
      <c r="E50" t="s">
        <v>1387</v>
      </c>
      <c r="F50">
        <v>6</v>
      </c>
      <c r="G50">
        <v>1978</v>
      </c>
      <c r="H50">
        <v>711</v>
      </c>
      <c r="I50">
        <v>0</v>
      </c>
      <c r="J50">
        <v>0</v>
      </c>
      <c r="K50">
        <v>0</v>
      </c>
    </row>
    <row r="51" spans="1:11">
      <c r="A51">
        <v>10076</v>
      </c>
      <c r="B51" t="s">
        <v>535</v>
      </c>
      <c r="C51" t="s">
        <v>521</v>
      </c>
      <c r="E51" t="s">
        <v>1014</v>
      </c>
      <c r="F51">
        <v>69</v>
      </c>
      <c r="G51">
        <v>1947</v>
      </c>
      <c r="H51">
        <v>280</v>
      </c>
      <c r="I51">
        <v>6.641</v>
      </c>
      <c r="J51">
        <v>653.03200000000004</v>
      </c>
      <c r="K51">
        <v>362</v>
      </c>
    </row>
    <row r="52" spans="1:11">
      <c r="A52">
        <v>14033</v>
      </c>
      <c r="B52" t="s">
        <v>1389</v>
      </c>
      <c r="C52" t="s">
        <v>680</v>
      </c>
      <c r="E52" t="s">
        <v>1390</v>
      </c>
      <c r="F52">
        <v>78</v>
      </c>
      <c r="G52">
        <v>1969</v>
      </c>
      <c r="H52">
        <v>383</v>
      </c>
      <c r="I52">
        <v>3.61</v>
      </c>
      <c r="J52">
        <v>346.16300000000001</v>
      </c>
      <c r="K52">
        <v>186</v>
      </c>
    </row>
    <row r="53" spans="1:11">
      <c r="A53">
        <v>16002</v>
      </c>
      <c r="B53" t="s">
        <v>536</v>
      </c>
      <c r="C53" t="s">
        <v>522</v>
      </c>
      <c r="E53" t="s">
        <v>591</v>
      </c>
      <c r="F53">
        <v>62</v>
      </c>
      <c r="G53">
        <v>1978</v>
      </c>
      <c r="H53">
        <v>712</v>
      </c>
      <c r="I53">
        <v>0</v>
      </c>
      <c r="J53">
        <v>0</v>
      </c>
      <c r="K53">
        <v>0</v>
      </c>
    </row>
    <row r="54" spans="1:11">
      <c r="A54">
        <v>25092</v>
      </c>
      <c r="B54" t="s">
        <v>536</v>
      </c>
      <c r="C54" t="s">
        <v>530</v>
      </c>
      <c r="E54" t="s">
        <v>1136</v>
      </c>
      <c r="F54">
        <v>24</v>
      </c>
      <c r="G54">
        <v>1969</v>
      </c>
      <c r="H54">
        <v>576</v>
      </c>
      <c r="I54">
        <v>2.375</v>
      </c>
      <c r="J54">
        <v>91.344999999999999</v>
      </c>
      <c r="K54">
        <v>0</v>
      </c>
    </row>
    <row r="55" spans="1:11">
      <c r="A55">
        <v>10072</v>
      </c>
      <c r="B55" t="s">
        <v>537</v>
      </c>
      <c r="C55" t="s">
        <v>522</v>
      </c>
      <c r="E55" t="s">
        <v>466</v>
      </c>
      <c r="F55">
        <v>27</v>
      </c>
      <c r="G55">
        <v>1956</v>
      </c>
      <c r="H55">
        <v>324</v>
      </c>
      <c r="I55">
        <v>6.6260000000000003</v>
      </c>
      <c r="J55">
        <v>493.93</v>
      </c>
      <c r="K55">
        <v>205</v>
      </c>
    </row>
    <row r="56" spans="1:11">
      <c r="A56">
        <v>10009</v>
      </c>
      <c r="B56" t="s">
        <v>538</v>
      </c>
      <c r="C56" t="s">
        <v>521</v>
      </c>
      <c r="E56" t="s">
        <v>1137</v>
      </c>
      <c r="F56">
        <v>66</v>
      </c>
      <c r="G56">
        <v>1949</v>
      </c>
      <c r="H56">
        <v>713</v>
      </c>
      <c r="I56">
        <v>0</v>
      </c>
      <c r="J56">
        <v>0</v>
      </c>
      <c r="K56">
        <v>0</v>
      </c>
    </row>
    <row r="57" spans="1:11">
      <c r="A57">
        <v>16050</v>
      </c>
      <c r="B57" t="s">
        <v>1391</v>
      </c>
      <c r="C57" t="s">
        <v>546</v>
      </c>
      <c r="E57" t="s">
        <v>1383</v>
      </c>
      <c r="F57">
        <v>81</v>
      </c>
      <c r="G57">
        <v>1958</v>
      </c>
      <c r="H57">
        <v>318</v>
      </c>
      <c r="I57">
        <v>7.3449999999999998</v>
      </c>
      <c r="J57">
        <v>529.26499999999999</v>
      </c>
      <c r="K57">
        <v>206</v>
      </c>
    </row>
    <row r="58" spans="1:11">
      <c r="A58">
        <v>16028</v>
      </c>
      <c r="B58" t="s">
        <v>1392</v>
      </c>
      <c r="C58" t="s">
        <v>571</v>
      </c>
      <c r="D58" t="s">
        <v>80</v>
      </c>
      <c r="E58" t="s">
        <v>506</v>
      </c>
      <c r="F58">
        <v>29</v>
      </c>
      <c r="G58">
        <v>1968</v>
      </c>
      <c r="H58">
        <v>352</v>
      </c>
      <c r="I58">
        <v>8.532</v>
      </c>
      <c r="J58">
        <v>405.13</v>
      </c>
      <c r="K58">
        <v>81</v>
      </c>
    </row>
    <row r="59" spans="1:11">
      <c r="A59">
        <v>16055</v>
      </c>
      <c r="B59" t="s">
        <v>1393</v>
      </c>
      <c r="C59" t="s">
        <v>595</v>
      </c>
      <c r="E59" t="s">
        <v>1378</v>
      </c>
      <c r="F59">
        <v>82</v>
      </c>
      <c r="G59">
        <v>1975</v>
      </c>
      <c r="H59">
        <v>542</v>
      </c>
      <c r="I59">
        <v>0.68799999999999994</v>
      </c>
      <c r="J59">
        <v>116.758</v>
      </c>
      <c r="K59">
        <v>83</v>
      </c>
    </row>
    <row r="60" spans="1:11">
      <c r="A60">
        <v>13055</v>
      </c>
      <c r="B60" t="s">
        <v>1138</v>
      </c>
      <c r="C60" t="s">
        <v>509</v>
      </c>
      <c r="E60" t="s">
        <v>131</v>
      </c>
      <c r="F60">
        <v>30</v>
      </c>
      <c r="G60">
        <v>1971</v>
      </c>
      <c r="H60">
        <v>207</v>
      </c>
      <c r="I60">
        <v>19.344000000000001</v>
      </c>
      <c r="J60">
        <v>1027.502</v>
      </c>
      <c r="K60">
        <v>284</v>
      </c>
    </row>
    <row r="61" spans="1:11">
      <c r="A61">
        <v>14078</v>
      </c>
      <c r="B61" t="s">
        <v>1394</v>
      </c>
      <c r="C61" t="s">
        <v>509</v>
      </c>
      <c r="E61" t="s">
        <v>1334</v>
      </c>
      <c r="F61">
        <v>79</v>
      </c>
      <c r="G61">
        <v>1985</v>
      </c>
      <c r="H61">
        <v>463</v>
      </c>
      <c r="I61">
        <v>1.625</v>
      </c>
      <c r="J61">
        <v>206.76</v>
      </c>
      <c r="K61">
        <v>129</v>
      </c>
    </row>
    <row r="62" spans="1:11">
      <c r="A62">
        <v>12052</v>
      </c>
      <c r="B62" t="s">
        <v>1395</v>
      </c>
      <c r="C62" t="s">
        <v>1396</v>
      </c>
      <c r="E62" t="s">
        <v>506</v>
      </c>
      <c r="F62">
        <v>29</v>
      </c>
      <c r="G62">
        <v>1989</v>
      </c>
      <c r="H62">
        <v>498</v>
      </c>
      <c r="I62">
        <v>2</v>
      </c>
      <c r="J62">
        <v>168.095</v>
      </c>
      <c r="K62">
        <v>81</v>
      </c>
    </row>
    <row r="63" spans="1:11">
      <c r="A63">
        <v>96225</v>
      </c>
      <c r="B63" t="s">
        <v>539</v>
      </c>
      <c r="C63" t="s">
        <v>541</v>
      </c>
      <c r="E63" t="s">
        <v>1139</v>
      </c>
      <c r="F63">
        <v>28</v>
      </c>
      <c r="G63">
        <v>1950</v>
      </c>
      <c r="H63">
        <v>328</v>
      </c>
      <c r="I63">
        <v>10.750999999999999</v>
      </c>
      <c r="J63">
        <v>478.02300000000002</v>
      </c>
      <c r="K63">
        <v>93</v>
      </c>
    </row>
    <row r="64" spans="1:11">
      <c r="A64">
        <v>23049</v>
      </c>
      <c r="B64" t="s">
        <v>539</v>
      </c>
      <c r="C64" t="s">
        <v>542</v>
      </c>
      <c r="E64" t="s">
        <v>1120</v>
      </c>
      <c r="F64">
        <v>44</v>
      </c>
      <c r="G64">
        <v>1985</v>
      </c>
      <c r="H64">
        <v>441</v>
      </c>
      <c r="I64">
        <v>4.6559999999999997</v>
      </c>
      <c r="J64">
        <v>235.39</v>
      </c>
      <c r="K64">
        <v>61</v>
      </c>
    </row>
    <row r="65" spans="1:11">
      <c r="A65">
        <v>23048</v>
      </c>
      <c r="B65" t="s">
        <v>539</v>
      </c>
      <c r="C65" t="s">
        <v>543</v>
      </c>
      <c r="E65" t="s">
        <v>1120</v>
      </c>
      <c r="F65">
        <v>44</v>
      </c>
      <c r="G65">
        <v>1961</v>
      </c>
      <c r="H65">
        <v>107</v>
      </c>
      <c r="I65">
        <v>24.905999999999999</v>
      </c>
      <c r="J65">
        <v>1869.0060000000001</v>
      </c>
      <c r="K65">
        <v>982</v>
      </c>
    </row>
    <row r="66" spans="1:11">
      <c r="A66">
        <v>23033</v>
      </c>
      <c r="B66" t="s">
        <v>544</v>
      </c>
      <c r="C66" t="s">
        <v>517</v>
      </c>
      <c r="D66" t="s">
        <v>80</v>
      </c>
      <c r="E66" t="s">
        <v>1120</v>
      </c>
      <c r="F66">
        <v>44</v>
      </c>
      <c r="G66">
        <v>1963</v>
      </c>
      <c r="H66">
        <v>714</v>
      </c>
      <c r="I66">
        <v>0</v>
      </c>
      <c r="J66">
        <v>0</v>
      </c>
      <c r="K66">
        <v>0</v>
      </c>
    </row>
    <row r="67" spans="1:11">
      <c r="A67">
        <v>17070</v>
      </c>
      <c r="B67" t="s">
        <v>1397</v>
      </c>
      <c r="C67" t="s">
        <v>541</v>
      </c>
      <c r="E67" t="s">
        <v>1279</v>
      </c>
      <c r="F67">
        <v>65</v>
      </c>
      <c r="G67">
        <v>1954</v>
      </c>
      <c r="H67">
        <v>715</v>
      </c>
      <c r="I67">
        <v>0</v>
      </c>
      <c r="J67">
        <v>0</v>
      </c>
      <c r="K67">
        <v>0</v>
      </c>
    </row>
    <row r="68" spans="1:11">
      <c r="A68">
        <v>26011</v>
      </c>
      <c r="B68" t="s">
        <v>545</v>
      </c>
      <c r="C68" t="s">
        <v>546</v>
      </c>
      <c r="E68" t="s">
        <v>474</v>
      </c>
      <c r="F68">
        <v>1</v>
      </c>
      <c r="G68">
        <v>1987</v>
      </c>
      <c r="H68">
        <v>33</v>
      </c>
      <c r="I68">
        <v>43.75</v>
      </c>
      <c r="J68">
        <v>2928.451</v>
      </c>
      <c r="K68">
        <v>1269</v>
      </c>
    </row>
    <row r="69" spans="1:11">
      <c r="A69">
        <v>16118</v>
      </c>
      <c r="B69" t="s">
        <v>1398</v>
      </c>
      <c r="C69" t="s">
        <v>564</v>
      </c>
      <c r="D69" t="s">
        <v>80</v>
      </c>
      <c r="E69" t="s">
        <v>1334</v>
      </c>
      <c r="F69">
        <v>79</v>
      </c>
      <c r="G69">
        <v>1986</v>
      </c>
      <c r="H69">
        <v>234</v>
      </c>
      <c r="I69">
        <v>7.4930000000000003</v>
      </c>
      <c r="J69">
        <v>834.58900000000006</v>
      </c>
      <c r="K69">
        <v>477</v>
      </c>
    </row>
    <row r="70" spans="1:11">
      <c r="A70">
        <v>11049</v>
      </c>
      <c r="B70" t="s">
        <v>1034</v>
      </c>
      <c r="C70" t="s">
        <v>602</v>
      </c>
      <c r="E70" t="s">
        <v>474</v>
      </c>
      <c r="F70">
        <v>1</v>
      </c>
      <c r="G70">
        <v>1953</v>
      </c>
      <c r="H70">
        <v>480</v>
      </c>
      <c r="I70">
        <v>4.359</v>
      </c>
      <c r="J70">
        <v>188.63900000000001</v>
      </c>
      <c r="K70">
        <v>36</v>
      </c>
    </row>
    <row r="71" spans="1:11">
      <c r="A71">
        <v>16033</v>
      </c>
      <c r="B71" t="s">
        <v>1399</v>
      </c>
      <c r="C71" t="s">
        <v>540</v>
      </c>
      <c r="E71" t="s">
        <v>125</v>
      </c>
      <c r="F71">
        <v>22</v>
      </c>
      <c r="G71">
        <v>1977</v>
      </c>
      <c r="H71">
        <v>178</v>
      </c>
      <c r="I71">
        <v>18.876000000000001</v>
      </c>
      <c r="J71">
        <v>1213.778</v>
      </c>
      <c r="K71">
        <v>469</v>
      </c>
    </row>
    <row r="72" spans="1:11">
      <c r="A72">
        <v>22957</v>
      </c>
      <c r="B72" t="s">
        <v>1400</v>
      </c>
      <c r="C72" t="s">
        <v>1401</v>
      </c>
      <c r="E72" t="s">
        <v>170</v>
      </c>
      <c r="F72">
        <v>19</v>
      </c>
      <c r="G72">
        <v>1967</v>
      </c>
      <c r="H72">
        <v>716</v>
      </c>
      <c r="I72">
        <v>0</v>
      </c>
      <c r="J72">
        <v>0</v>
      </c>
      <c r="K72">
        <v>0</v>
      </c>
    </row>
    <row r="73" spans="1:11">
      <c r="A73">
        <v>16036</v>
      </c>
      <c r="B73" t="s">
        <v>1402</v>
      </c>
      <c r="C73" t="s">
        <v>777</v>
      </c>
      <c r="D73" t="s">
        <v>80</v>
      </c>
      <c r="E73" t="s">
        <v>1126</v>
      </c>
      <c r="F73">
        <v>70</v>
      </c>
      <c r="G73">
        <v>1953</v>
      </c>
      <c r="H73">
        <v>717</v>
      </c>
      <c r="I73">
        <v>0</v>
      </c>
      <c r="J73">
        <v>0</v>
      </c>
      <c r="K73">
        <v>0</v>
      </c>
    </row>
    <row r="74" spans="1:11">
      <c r="A74">
        <v>96005</v>
      </c>
      <c r="B74" t="s">
        <v>549</v>
      </c>
      <c r="C74" t="s">
        <v>540</v>
      </c>
      <c r="E74" t="s">
        <v>532</v>
      </c>
      <c r="F74">
        <v>63</v>
      </c>
      <c r="G74">
        <v>1946</v>
      </c>
      <c r="H74">
        <v>108</v>
      </c>
      <c r="I74">
        <v>23.202999999999999</v>
      </c>
      <c r="J74">
        <v>1867.384</v>
      </c>
      <c r="K74">
        <v>924</v>
      </c>
    </row>
    <row r="75" spans="1:11">
      <c r="A75">
        <v>13006</v>
      </c>
      <c r="B75" t="s">
        <v>551</v>
      </c>
      <c r="C75" t="s">
        <v>552</v>
      </c>
      <c r="E75" t="s">
        <v>1094</v>
      </c>
      <c r="F75">
        <v>75</v>
      </c>
      <c r="G75">
        <v>1987</v>
      </c>
      <c r="H75">
        <v>339</v>
      </c>
      <c r="I75">
        <v>3.375</v>
      </c>
      <c r="J75">
        <v>430.53800000000001</v>
      </c>
      <c r="K75">
        <v>263</v>
      </c>
    </row>
    <row r="76" spans="1:11">
      <c r="A76">
        <v>13005</v>
      </c>
      <c r="B76" t="s">
        <v>551</v>
      </c>
      <c r="C76" t="s">
        <v>553</v>
      </c>
      <c r="E76" t="s">
        <v>1094</v>
      </c>
      <c r="F76">
        <v>75</v>
      </c>
      <c r="G76">
        <v>1963</v>
      </c>
      <c r="H76">
        <v>51</v>
      </c>
      <c r="I76">
        <v>33.063000000000002</v>
      </c>
      <c r="J76">
        <v>2514.3980000000001</v>
      </c>
      <c r="K76">
        <v>1222</v>
      </c>
    </row>
    <row r="77" spans="1:11">
      <c r="A77">
        <v>13008</v>
      </c>
      <c r="B77" t="s">
        <v>551</v>
      </c>
      <c r="C77" t="s">
        <v>530</v>
      </c>
      <c r="E77" t="s">
        <v>1094</v>
      </c>
      <c r="F77">
        <v>75</v>
      </c>
      <c r="G77">
        <v>1989</v>
      </c>
      <c r="H77">
        <v>718</v>
      </c>
      <c r="I77">
        <v>0</v>
      </c>
      <c r="J77">
        <v>0</v>
      </c>
      <c r="K77">
        <v>0</v>
      </c>
    </row>
    <row r="78" spans="1:11">
      <c r="A78">
        <v>13007</v>
      </c>
      <c r="B78" t="s">
        <v>554</v>
      </c>
      <c r="C78" t="s">
        <v>520</v>
      </c>
      <c r="D78" t="s">
        <v>80</v>
      </c>
      <c r="E78" t="s">
        <v>1094</v>
      </c>
      <c r="F78">
        <v>75</v>
      </c>
      <c r="G78">
        <v>1966</v>
      </c>
      <c r="H78">
        <v>69</v>
      </c>
      <c r="I78">
        <v>26.47</v>
      </c>
      <c r="J78">
        <v>2230.7530000000002</v>
      </c>
      <c r="K78">
        <v>1161</v>
      </c>
    </row>
    <row r="79" spans="1:11">
      <c r="A79">
        <v>20700</v>
      </c>
      <c r="B79" t="s">
        <v>558</v>
      </c>
      <c r="C79" t="s">
        <v>559</v>
      </c>
      <c r="D79" t="s">
        <v>80</v>
      </c>
      <c r="E79" t="s">
        <v>168</v>
      </c>
      <c r="F79">
        <v>17</v>
      </c>
      <c r="G79">
        <v>1970</v>
      </c>
      <c r="H79">
        <v>461</v>
      </c>
      <c r="I79">
        <v>1.5940000000000001</v>
      </c>
      <c r="J79">
        <v>208.26400000000001</v>
      </c>
      <c r="K79">
        <v>131</v>
      </c>
    </row>
    <row r="80" spans="1:11">
      <c r="A80">
        <v>96034</v>
      </c>
      <c r="B80" t="s">
        <v>560</v>
      </c>
      <c r="C80" t="s">
        <v>561</v>
      </c>
      <c r="E80" t="s">
        <v>474</v>
      </c>
      <c r="F80">
        <v>1</v>
      </c>
      <c r="G80">
        <v>1966</v>
      </c>
      <c r="H80">
        <v>40</v>
      </c>
      <c r="I80">
        <v>47.375</v>
      </c>
      <c r="J80">
        <v>2786.1869999999999</v>
      </c>
      <c r="K80">
        <v>755</v>
      </c>
    </row>
    <row r="81" spans="1:11">
      <c r="A81">
        <v>98425</v>
      </c>
      <c r="B81" t="s">
        <v>560</v>
      </c>
      <c r="C81" t="s">
        <v>562</v>
      </c>
      <c r="E81" t="s">
        <v>1140</v>
      </c>
      <c r="F81">
        <v>42</v>
      </c>
      <c r="G81">
        <v>1946</v>
      </c>
      <c r="H81">
        <v>373</v>
      </c>
      <c r="I81">
        <v>7.391</v>
      </c>
      <c r="J81">
        <v>360.29700000000003</v>
      </c>
      <c r="K81">
        <v>69</v>
      </c>
    </row>
    <row r="82" spans="1:11">
      <c r="A82">
        <v>13040</v>
      </c>
      <c r="B82" t="s">
        <v>560</v>
      </c>
      <c r="C82" t="s">
        <v>889</v>
      </c>
      <c r="D82" t="s">
        <v>64</v>
      </c>
      <c r="E82" t="s">
        <v>474</v>
      </c>
      <c r="F82">
        <v>1</v>
      </c>
      <c r="G82">
        <v>2003</v>
      </c>
      <c r="H82">
        <v>97</v>
      </c>
      <c r="I82">
        <v>31.657</v>
      </c>
      <c r="J82">
        <v>1961.9159999999999</v>
      </c>
      <c r="K82">
        <v>661</v>
      </c>
    </row>
    <row r="83" spans="1:11">
      <c r="A83">
        <v>96043</v>
      </c>
      <c r="B83" t="s">
        <v>563</v>
      </c>
      <c r="C83" t="s">
        <v>564</v>
      </c>
      <c r="D83" t="s">
        <v>80</v>
      </c>
      <c r="E83" t="s">
        <v>474</v>
      </c>
      <c r="F83">
        <v>1</v>
      </c>
      <c r="G83">
        <v>1973</v>
      </c>
      <c r="H83">
        <v>428</v>
      </c>
      <c r="I83">
        <v>2.125</v>
      </c>
      <c r="J83">
        <v>267.904</v>
      </c>
      <c r="K83">
        <v>153</v>
      </c>
    </row>
    <row r="84" spans="1:11">
      <c r="A84">
        <v>26009</v>
      </c>
      <c r="B84" t="s">
        <v>565</v>
      </c>
      <c r="C84" t="s">
        <v>566</v>
      </c>
      <c r="E84" t="s">
        <v>474</v>
      </c>
      <c r="F84">
        <v>1</v>
      </c>
      <c r="G84">
        <v>1956</v>
      </c>
      <c r="H84">
        <v>451</v>
      </c>
      <c r="I84">
        <v>6.0629999999999997</v>
      </c>
      <c r="J84">
        <v>221.37799999999999</v>
      </c>
      <c r="K84">
        <v>0</v>
      </c>
    </row>
    <row r="85" spans="1:11">
      <c r="A85">
        <v>28008</v>
      </c>
      <c r="B85" t="s">
        <v>567</v>
      </c>
      <c r="C85" t="s">
        <v>568</v>
      </c>
      <c r="D85" t="s">
        <v>80</v>
      </c>
      <c r="E85" t="s">
        <v>474</v>
      </c>
      <c r="F85">
        <v>1</v>
      </c>
      <c r="G85">
        <v>1956</v>
      </c>
      <c r="H85">
        <v>573</v>
      </c>
      <c r="I85">
        <v>3.0310000000000001</v>
      </c>
      <c r="J85">
        <v>91.602000000000004</v>
      </c>
      <c r="K85">
        <v>0</v>
      </c>
    </row>
    <row r="86" spans="1:11">
      <c r="A86">
        <v>96141</v>
      </c>
      <c r="B86" t="s">
        <v>569</v>
      </c>
      <c r="C86" t="s">
        <v>522</v>
      </c>
      <c r="E86" t="s">
        <v>467</v>
      </c>
      <c r="F86">
        <v>13</v>
      </c>
      <c r="G86">
        <v>1958</v>
      </c>
      <c r="H86">
        <v>719</v>
      </c>
      <c r="I86">
        <v>0</v>
      </c>
      <c r="J86">
        <v>0</v>
      </c>
      <c r="K86">
        <v>0</v>
      </c>
    </row>
    <row r="87" spans="1:11">
      <c r="A87">
        <v>96181</v>
      </c>
      <c r="B87" t="s">
        <v>570</v>
      </c>
      <c r="C87" t="s">
        <v>571</v>
      </c>
      <c r="D87" t="s">
        <v>80</v>
      </c>
      <c r="E87" t="s">
        <v>467</v>
      </c>
      <c r="F87">
        <v>13</v>
      </c>
      <c r="G87">
        <v>1961</v>
      </c>
      <c r="H87">
        <v>347</v>
      </c>
      <c r="I87">
        <v>4.6260000000000003</v>
      </c>
      <c r="J87">
        <v>418.75099999999998</v>
      </c>
      <c r="K87">
        <v>218</v>
      </c>
    </row>
    <row r="88" spans="1:11">
      <c r="A88">
        <v>13045</v>
      </c>
      <c r="B88" t="s">
        <v>1141</v>
      </c>
      <c r="C88" t="s">
        <v>508</v>
      </c>
      <c r="E88" t="s">
        <v>457</v>
      </c>
      <c r="F88">
        <v>20</v>
      </c>
      <c r="G88">
        <v>1950</v>
      </c>
      <c r="H88">
        <v>341</v>
      </c>
      <c r="I88">
        <v>9.407</v>
      </c>
      <c r="J88">
        <v>426.21699999999998</v>
      </c>
      <c r="K88">
        <v>58</v>
      </c>
    </row>
    <row r="89" spans="1:11">
      <c r="A89">
        <v>26081</v>
      </c>
      <c r="B89" t="s">
        <v>573</v>
      </c>
      <c r="C89" t="s">
        <v>521</v>
      </c>
      <c r="E89" t="s">
        <v>1123</v>
      </c>
      <c r="F89">
        <v>2</v>
      </c>
      <c r="G89">
        <v>1958</v>
      </c>
      <c r="H89">
        <v>720</v>
      </c>
      <c r="I89">
        <v>0</v>
      </c>
      <c r="J89">
        <v>0</v>
      </c>
      <c r="K89">
        <v>0</v>
      </c>
    </row>
    <row r="90" spans="1:11">
      <c r="A90">
        <v>99505</v>
      </c>
      <c r="B90" t="s">
        <v>574</v>
      </c>
      <c r="C90" t="s">
        <v>522</v>
      </c>
      <c r="E90" t="s">
        <v>457</v>
      </c>
      <c r="F90">
        <v>20</v>
      </c>
      <c r="G90">
        <v>1966</v>
      </c>
      <c r="H90">
        <v>222</v>
      </c>
      <c r="I90">
        <v>17.984000000000002</v>
      </c>
      <c r="J90">
        <v>914.57100000000003</v>
      </c>
      <c r="K90">
        <v>195</v>
      </c>
    </row>
    <row r="91" spans="1:11">
      <c r="A91">
        <v>22960</v>
      </c>
      <c r="B91" t="s">
        <v>575</v>
      </c>
      <c r="C91" t="s">
        <v>576</v>
      </c>
      <c r="E91" t="s">
        <v>170</v>
      </c>
      <c r="F91">
        <v>19</v>
      </c>
      <c r="G91">
        <v>1962</v>
      </c>
      <c r="H91">
        <v>662</v>
      </c>
      <c r="I91">
        <v>0.68799999999999994</v>
      </c>
      <c r="J91">
        <v>25.286000000000001</v>
      </c>
      <c r="K91">
        <v>0</v>
      </c>
    </row>
    <row r="92" spans="1:11">
      <c r="A92">
        <v>10051</v>
      </c>
      <c r="B92" t="s">
        <v>577</v>
      </c>
      <c r="C92" t="s">
        <v>540</v>
      </c>
      <c r="E92" t="s">
        <v>578</v>
      </c>
      <c r="F92">
        <v>45</v>
      </c>
      <c r="G92">
        <v>1998</v>
      </c>
      <c r="H92">
        <v>48</v>
      </c>
      <c r="I92">
        <v>38</v>
      </c>
      <c r="J92">
        <v>2542.38</v>
      </c>
      <c r="K92">
        <v>1158</v>
      </c>
    </row>
    <row r="93" spans="1:11">
      <c r="A93">
        <v>11017</v>
      </c>
      <c r="B93" t="s">
        <v>577</v>
      </c>
      <c r="C93" t="s">
        <v>522</v>
      </c>
      <c r="E93" t="s">
        <v>578</v>
      </c>
      <c r="F93">
        <v>45</v>
      </c>
      <c r="G93">
        <v>1947</v>
      </c>
      <c r="H93">
        <v>468</v>
      </c>
      <c r="I93">
        <v>4.0309999999999997</v>
      </c>
      <c r="J93">
        <v>202.654</v>
      </c>
      <c r="K93">
        <v>23</v>
      </c>
    </row>
    <row r="94" spans="1:11">
      <c r="A94">
        <v>12002</v>
      </c>
      <c r="B94" t="s">
        <v>577</v>
      </c>
      <c r="C94" t="s">
        <v>522</v>
      </c>
      <c r="E94" t="s">
        <v>578</v>
      </c>
      <c r="F94">
        <v>45</v>
      </c>
      <c r="G94">
        <v>1994</v>
      </c>
      <c r="H94">
        <v>157</v>
      </c>
      <c r="I94">
        <v>16.344999999999999</v>
      </c>
      <c r="J94">
        <v>1367.3219999999999</v>
      </c>
      <c r="K94">
        <v>656</v>
      </c>
    </row>
    <row r="95" spans="1:11">
      <c r="A95">
        <v>17040</v>
      </c>
      <c r="B95" t="s">
        <v>1403</v>
      </c>
      <c r="C95" t="s">
        <v>628</v>
      </c>
      <c r="D95" t="s">
        <v>651</v>
      </c>
      <c r="E95" t="s">
        <v>1123</v>
      </c>
      <c r="F95">
        <v>2</v>
      </c>
      <c r="G95">
        <v>2004</v>
      </c>
      <c r="H95">
        <v>721</v>
      </c>
      <c r="I95">
        <v>0</v>
      </c>
      <c r="J95">
        <v>0</v>
      </c>
      <c r="K95">
        <v>0</v>
      </c>
    </row>
    <row r="96" spans="1:11">
      <c r="A96">
        <v>16108</v>
      </c>
      <c r="B96" t="s">
        <v>1404</v>
      </c>
      <c r="C96" t="s">
        <v>1405</v>
      </c>
      <c r="E96" t="s">
        <v>1151</v>
      </c>
      <c r="F96">
        <v>5</v>
      </c>
      <c r="G96">
        <v>1984</v>
      </c>
      <c r="H96">
        <v>432</v>
      </c>
      <c r="I96">
        <v>2</v>
      </c>
      <c r="J96">
        <v>258.70400000000001</v>
      </c>
      <c r="K96">
        <v>163</v>
      </c>
    </row>
    <row r="97" spans="1:11">
      <c r="A97">
        <v>20714</v>
      </c>
      <c r="B97" t="s">
        <v>579</v>
      </c>
      <c r="C97" t="s">
        <v>580</v>
      </c>
      <c r="D97" t="s">
        <v>80</v>
      </c>
      <c r="E97" t="s">
        <v>457</v>
      </c>
      <c r="F97">
        <v>20</v>
      </c>
      <c r="G97">
        <v>1950</v>
      </c>
      <c r="H97">
        <v>299</v>
      </c>
      <c r="I97">
        <v>9.2520000000000007</v>
      </c>
      <c r="J97">
        <v>569.55899999999997</v>
      </c>
      <c r="K97">
        <v>189</v>
      </c>
    </row>
    <row r="98" spans="1:11">
      <c r="A98">
        <v>15011</v>
      </c>
      <c r="B98" t="s">
        <v>1035</v>
      </c>
      <c r="C98" t="s">
        <v>634</v>
      </c>
      <c r="E98" t="s">
        <v>1132</v>
      </c>
      <c r="F98">
        <v>73</v>
      </c>
      <c r="G98">
        <v>1965</v>
      </c>
      <c r="H98">
        <v>85</v>
      </c>
      <c r="I98">
        <v>27.312999999999999</v>
      </c>
      <c r="J98">
        <v>2092.0909999999999</v>
      </c>
      <c r="K98">
        <v>1123</v>
      </c>
    </row>
    <row r="99" spans="1:11">
      <c r="A99">
        <v>15010</v>
      </c>
      <c r="B99" t="s">
        <v>1036</v>
      </c>
      <c r="C99" t="s">
        <v>1406</v>
      </c>
      <c r="D99" t="s">
        <v>80</v>
      </c>
      <c r="E99" t="s">
        <v>1132</v>
      </c>
      <c r="F99">
        <v>73</v>
      </c>
      <c r="G99">
        <v>1952</v>
      </c>
      <c r="H99">
        <v>127</v>
      </c>
      <c r="I99">
        <v>25.376000000000001</v>
      </c>
      <c r="J99">
        <v>1743.0039999999999</v>
      </c>
      <c r="K99">
        <v>880</v>
      </c>
    </row>
    <row r="100" spans="1:11">
      <c r="A100">
        <v>16047</v>
      </c>
      <c r="B100" t="s">
        <v>1407</v>
      </c>
      <c r="C100" t="s">
        <v>612</v>
      </c>
      <c r="E100" t="s">
        <v>1383</v>
      </c>
      <c r="F100">
        <v>81</v>
      </c>
      <c r="G100">
        <v>1967</v>
      </c>
      <c r="H100">
        <v>175</v>
      </c>
      <c r="I100">
        <v>23.062999999999999</v>
      </c>
      <c r="J100">
        <v>1242.933</v>
      </c>
      <c r="K100">
        <v>407</v>
      </c>
    </row>
    <row r="101" spans="1:11">
      <c r="A101">
        <v>16048</v>
      </c>
      <c r="B101" t="s">
        <v>1407</v>
      </c>
      <c r="C101" t="s">
        <v>652</v>
      </c>
      <c r="E101" t="s">
        <v>1383</v>
      </c>
      <c r="F101">
        <v>81</v>
      </c>
      <c r="G101">
        <v>1991</v>
      </c>
      <c r="H101">
        <v>282</v>
      </c>
      <c r="I101">
        <v>10.375</v>
      </c>
      <c r="J101">
        <v>646.30600000000004</v>
      </c>
      <c r="K101">
        <v>253</v>
      </c>
    </row>
    <row r="102" spans="1:11">
      <c r="A102">
        <v>24207</v>
      </c>
      <c r="B102" t="s">
        <v>581</v>
      </c>
      <c r="C102" t="s">
        <v>493</v>
      </c>
      <c r="E102" t="s">
        <v>528</v>
      </c>
      <c r="F102">
        <v>16</v>
      </c>
      <c r="G102">
        <v>1994</v>
      </c>
      <c r="H102">
        <v>722</v>
      </c>
      <c r="I102">
        <v>0</v>
      </c>
      <c r="J102">
        <v>0</v>
      </c>
      <c r="K102">
        <v>0</v>
      </c>
    </row>
    <row r="103" spans="1:11">
      <c r="A103">
        <v>17083</v>
      </c>
      <c r="B103" t="s">
        <v>1408</v>
      </c>
      <c r="C103" t="s">
        <v>1409</v>
      </c>
      <c r="E103" t="s">
        <v>1410</v>
      </c>
      <c r="F103">
        <v>84</v>
      </c>
      <c r="G103">
        <v>1952</v>
      </c>
      <c r="H103">
        <v>723</v>
      </c>
      <c r="I103">
        <v>0</v>
      </c>
      <c r="J103">
        <v>0</v>
      </c>
      <c r="K103">
        <v>0</v>
      </c>
    </row>
    <row r="104" spans="1:11">
      <c r="A104">
        <v>16078</v>
      </c>
      <c r="B104" t="s">
        <v>1411</v>
      </c>
      <c r="C104" t="s">
        <v>662</v>
      </c>
      <c r="D104" t="s">
        <v>80</v>
      </c>
      <c r="E104" t="s">
        <v>1410</v>
      </c>
      <c r="F104">
        <v>84</v>
      </c>
      <c r="G104">
        <v>1953</v>
      </c>
      <c r="H104">
        <v>559</v>
      </c>
      <c r="I104">
        <v>2.532</v>
      </c>
      <c r="J104">
        <v>105.233</v>
      </c>
      <c r="K104">
        <v>0</v>
      </c>
    </row>
    <row r="105" spans="1:11">
      <c r="A105">
        <v>17072</v>
      </c>
      <c r="B105" t="s">
        <v>1412</v>
      </c>
      <c r="C105" t="s">
        <v>493</v>
      </c>
      <c r="E105" t="s">
        <v>1279</v>
      </c>
      <c r="F105">
        <v>65</v>
      </c>
      <c r="G105">
        <v>1955</v>
      </c>
      <c r="H105">
        <v>724</v>
      </c>
      <c r="I105">
        <v>0</v>
      </c>
      <c r="J105">
        <v>0</v>
      </c>
      <c r="K105">
        <v>0</v>
      </c>
    </row>
    <row r="106" spans="1:11">
      <c r="A106">
        <v>10022</v>
      </c>
      <c r="B106" t="s">
        <v>582</v>
      </c>
      <c r="C106" t="s">
        <v>522</v>
      </c>
      <c r="E106" t="s">
        <v>468</v>
      </c>
      <c r="F106">
        <v>67</v>
      </c>
      <c r="G106">
        <v>1961</v>
      </c>
      <c r="H106">
        <v>361</v>
      </c>
      <c r="I106">
        <v>5.1260000000000003</v>
      </c>
      <c r="J106">
        <v>391.59</v>
      </c>
      <c r="K106">
        <v>177</v>
      </c>
    </row>
    <row r="107" spans="1:11">
      <c r="A107">
        <v>14088</v>
      </c>
      <c r="B107" t="s">
        <v>1413</v>
      </c>
      <c r="C107" t="s">
        <v>503</v>
      </c>
      <c r="D107" t="s">
        <v>80</v>
      </c>
      <c r="E107" t="s">
        <v>1334</v>
      </c>
      <c r="F107">
        <v>79</v>
      </c>
      <c r="G107">
        <v>1984</v>
      </c>
      <c r="H107">
        <v>416</v>
      </c>
      <c r="I107">
        <v>3.1880000000000002</v>
      </c>
      <c r="J107">
        <v>292.88200000000001</v>
      </c>
      <c r="K107">
        <v>142</v>
      </c>
    </row>
    <row r="108" spans="1:11">
      <c r="A108">
        <v>16051</v>
      </c>
      <c r="B108" t="s">
        <v>1414</v>
      </c>
      <c r="C108" t="s">
        <v>489</v>
      </c>
      <c r="E108" t="s">
        <v>1378</v>
      </c>
      <c r="F108">
        <v>82</v>
      </c>
      <c r="G108">
        <v>1979</v>
      </c>
      <c r="H108">
        <v>237</v>
      </c>
      <c r="I108">
        <v>15.734999999999999</v>
      </c>
      <c r="J108">
        <v>828.303</v>
      </c>
      <c r="K108">
        <v>239</v>
      </c>
    </row>
    <row r="109" spans="1:11">
      <c r="A109">
        <v>17066</v>
      </c>
      <c r="B109" t="s">
        <v>1414</v>
      </c>
      <c r="C109" t="s">
        <v>798</v>
      </c>
      <c r="D109" t="s">
        <v>64</v>
      </c>
      <c r="E109" t="s">
        <v>1378</v>
      </c>
      <c r="F109">
        <v>82</v>
      </c>
      <c r="G109">
        <v>2009</v>
      </c>
      <c r="H109">
        <v>725</v>
      </c>
      <c r="I109">
        <v>0</v>
      </c>
      <c r="J109">
        <v>0</v>
      </c>
      <c r="K109">
        <v>0</v>
      </c>
    </row>
    <row r="110" spans="1:11">
      <c r="A110">
        <v>16018</v>
      </c>
      <c r="B110" t="s">
        <v>1415</v>
      </c>
      <c r="C110" t="s">
        <v>540</v>
      </c>
      <c r="E110" t="s">
        <v>1416</v>
      </c>
      <c r="F110">
        <v>28</v>
      </c>
      <c r="G110">
        <v>1966</v>
      </c>
      <c r="H110">
        <v>267</v>
      </c>
      <c r="I110">
        <v>14.034000000000001</v>
      </c>
      <c r="J110">
        <v>696.16099999999994</v>
      </c>
      <c r="K110">
        <v>169</v>
      </c>
    </row>
    <row r="111" spans="1:11">
      <c r="A111">
        <v>11008</v>
      </c>
      <c r="B111" t="s">
        <v>1037</v>
      </c>
      <c r="C111" t="s">
        <v>495</v>
      </c>
      <c r="D111" t="s">
        <v>80</v>
      </c>
      <c r="E111" t="s">
        <v>1126</v>
      </c>
      <c r="F111">
        <v>70</v>
      </c>
      <c r="G111">
        <v>1933</v>
      </c>
      <c r="H111">
        <v>726</v>
      </c>
      <c r="I111">
        <v>0</v>
      </c>
      <c r="J111">
        <v>0</v>
      </c>
      <c r="K111">
        <v>0</v>
      </c>
    </row>
    <row r="112" spans="1:11">
      <c r="A112">
        <v>16035</v>
      </c>
      <c r="B112" t="s">
        <v>1417</v>
      </c>
      <c r="C112" t="s">
        <v>1418</v>
      </c>
      <c r="E112" t="s">
        <v>125</v>
      </c>
      <c r="F112">
        <v>22</v>
      </c>
      <c r="G112">
        <v>1970</v>
      </c>
      <c r="H112">
        <v>727</v>
      </c>
      <c r="I112">
        <v>0</v>
      </c>
      <c r="J112">
        <v>0</v>
      </c>
      <c r="K112">
        <v>0</v>
      </c>
    </row>
    <row r="113" spans="1:11">
      <c r="A113">
        <v>99510</v>
      </c>
      <c r="B113" t="s">
        <v>583</v>
      </c>
      <c r="C113" t="s">
        <v>584</v>
      </c>
      <c r="E113" t="s">
        <v>1419</v>
      </c>
      <c r="F113">
        <v>54</v>
      </c>
      <c r="G113">
        <v>1951</v>
      </c>
      <c r="H113">
        <v>62</v>
      </c>
      <c r="I113">
        <v>37.25</v>
      </c>
      <c r="J113">
        <v>2324.1509999999998</v>
      </c>
      <c r="K113">
        <v>811</v>
      </c>
    </row>
    <row r="114" spans="1:11">
      <c r="A114">
        <v>99574</v>
      </c>
      <c r="B114" t="s">
        <v>585</v>
      </c>
      <c r="C114" t="s">
        <v>586</v>
      </c>
      <c r="D114" t="s">
        <v>80</v>
      </c>
      <c r="E114" t="s">
        <v>1419</v>
      </c>
      <c r="F114">
        <v>54</v>
      </c>
      <c r="G114">
        <v>1949</v>
      </c>
      <c r="H114">
        <v>34</v>
      </c>
      <c r="I114">
        <v>43.5</v>
      </c>
      <c r="J114">
        <v>2838.3090000000002</v>
      </c>
      <c r="K114">
        <v>1237</v>
      </c>
    </row>
    <row r="115" spans="1:11">
      <c r="A115">
        <v>11007</v>
      </c>
      <c r="B115" t="s">
        <v>1038</v>
      </c>
      <c r="C115" t="s">
        <v>632</v>
      </c>
      <c r="D115" t="s">
        <v>80</v>
      </c>
      <c r="E115" t="s">
        <v>1126</v>
      </c>
      <c r="F115">
        <v>70</v>
      </c>
      <c r="G115">
        <v>1942</v>
      </c>
      <c r="H115">
        <v>728</v>
      </c>
      <c r="I115">
        <v>0</v>
      </c>
      <c r="J115">
        <v>0</v>
      </c>
      <c r="K115">
        <v>0</v>
      </c>
    </row>
    <row r="116" spans="1:11">
      <c r="A116">
        <v>13027</v>
      </c>
      <c r="B116" t="s">
        <v>1142</v>
      </c>
      <c r="C116" t="s">
        <v>571</v>
      </c>
      <c r="D116" t="s">
        <v>80</v>
      </c>
      <c r="E116" t="s">
        <v>1128</v>
      </c>
      <c r="F116">
        <v>76</v>
      </c>
      <c r="G116">
        <v>1977</v>
      </c>
      <c r="H116">
        <v>96</v>
      </c>
      <c r="I116">
        <v>27.625</v>
      </c>
      <c r="J116">
        <v>1963.0730000000001</v>
      </c>
      <c r="K116">
        <v>985</v>
      </c>
    </row>
    <row r="117" spans="1:11">
      <c r="A117">
        <v>96100</v>
      </c>
      <c r="B117" t="s">
        <v>587</v>
      </c>
      <c r="C117" t="s">
        <v>541</v>
      </c>
      <c r="E117" t="s">
        <v>1136</v>
      </c>
      <c r="F117">
        <v>24</v>
      </c>
      <c r="G117">
        <v>1968</v>
      </c>
      <c r="H117">
        <v>619</v>
      </c>
      <c r="I117">
        <v>2.5</v>
      </c>
      <c r="J117">
        <v>64.477999999999994</v>
      </c>
      <c r="K117">
        <v>0</v>
      </c>
    </row>
    <row r="118" spans="1:11">
      <c r="A118">
        <v>27082</v>
      </c>
      <c r="B118" t="s">
        <v>588</v>
      </c>
      <c r="C118" t="s">
        <v>589</v>
      </c>
      <c r="E118" t="s">
        <v>1123</v>
      </c>
      <c r="F118">
        <v>2</v>
      </c>
      <c r="G118">
        <v>1951</v>
      </c>
      <c r="H118">
        <v>650</v>
      </c>
      <c r="I118">
        <v>0.5</v>
      </c>
      <c r="J118">
        <v>37.969000000000001</v>
      </c>
      <c r="K118">
        <v>15</v>
      </c>
    </row>
    <row r="119" spans="1:11">
      <c r="A119">
        <v>15087</v>
      </c>
      <c r="B119" t="s">
        <v>1420</v>
      </c>
      <c r="C119" t="s">
        <v>867</v>
      </c>
      <c r="E119" t="s">
        <v>1140</v>
      </c>
      <c r="F119">
        <v>42</v>
      </c>
      <c r="G119">
        <v>1942</v>
      </c>
      <c r="H119">
        <v>204</v>
      </c>
      <c r="I119">
        <v>14.532999999999999</v>
      </c>
      <c r="J119">
        <v>1054.079</v>
      </c>
      <c r="K119">
        <v>484</v>
      </c>
    </row>
    <row r="120" spans="1:11">
      <c r="A120">
        <v>16037</v>
      </c>
      <c r="B120" t="s">
        <v>1421</v>
      </c>
      <c r="C120" t="s">
        <v>1422</v>
      </c>
      <c r="D120" t="s">
        <v>80</v>
      </c>
      <c r="E120" t="s">
        <v>1126</v>
      </c>
      <c r="F120">
        <v>70</v>
      </c>
      <c r="G120">
        <v>1936</v>
      </c>
      <c r="H120">
        <v>729</v>
      </c>
      <c r="I120">
        <v>0</v>
      </c>
      <c r="J120">
        <v>0</v>
      </c>
      <c r="K120">
        <v>0</v>
      </c>
    </row>
    <row r="121" spans="1:11">
      <c r="A121">
        <v>28032</v>
      </c>
      <c r="B121" t="s">
        <v>590</v>
      </c>
      <c r="C121" t="s">
        <v>500</v>
      </c>
      <c r="E121" t="s">
        <v>591</v>
      </c>
      <c r="F121">
        <v>62</v>
      </c>
      <c r="G121">
        <v>1967</v>
      </c>
      <c r="H121">
        <v>455</v>
      </c>
      <c r="I121">
        <v>3.125</v>
      </c>
      <c r="J121">
        <v>216.452</v>
      </c>
      <c r="K121">
        <v>91</v>
      </c>
    </row>
    <row r="122" spans="1:11">
      <c r="A122">
        <v>28031</v>
      </c>
      <c r="B122" t="s">
        <v>592</v>
      </c>
      <c r="C122" t="s">
        <v>593</v>
      </c>
      <c r="D122" t="s">
        <v>80</v>
      </c>
      <c r="E122" t="s">
        <v>591</v>
      </c>
      <c r="F122">
        <v>62</v>
      </c>
      <c r="G122">
        <v>1970</v>
      </c>
      <c r="H122">
        <v>730</v>
      </c>
      <c r="I122">
        <v>0</v>
      </c>
      <c r="J122">
        <v>0</v>
      </c>
      <c r="K122">
        <v>0</v>
      </c>
    </row>
    <row r="123" spans="1:11">
      <c r="A123">
        <v>16022</v>
      </c>
      <c r="B123" t="s">
        <v>1423</v>
      </c>
      <c r="C123" t="s">
        <v>507</v>
      </c>
      <c r="E123" t="s">
        <v>578</v>
      </c>
      <c r="F123">
        <v>45</v>
      </c>
      <c r="G123">
        <v>1948</v>
      </c>
      <c r="H123">
        <v>644</v>
      </c>
      <c r="I123">
        <v>0.59399999999999997</v>
      </c>
      <c r="J123">
        <v>44.984999999999999</v>
      </c>
      <c r="K123">
        <v>23</v>
      </c>
    </row>
    <row r="124" spans="1:11">
      <c r="A124">
        <v>22953</v>
      </c>
      <c r="B124" t="s">
        <v>594</v>
      </c>
      <c r="C124" t="s">
        <v>595</v>
      </c>
      <c r="E124" t="s">
        <v>140</v>
      </c>
      <c r="F124">
        <v>14</v>
      </c>
      <c r="G124">
        <v>1979</v>
      </c>
      <c r="H124">
        <v>419</v>
      </c>
      <c r="I124">
        <v>4.25</v>
      </c>
      <c r="J124">
        <v>287.60000000000002</v>
      </c>
      <c r="K124">
        <v>114</v>
      </c>
    </row>
    <row r="125" spans="1:11">
      <c r="A125">
        <v>99496</v>
      </c>
      <c r="B125" t="s">
        <v>594</v>
      </c>
      <c r="C125" t="s">
        <v>514</v>
      </c>
      <c r="E125" t="s">
        <v>140</v>
      </c>
      <c r="F125">
        <v>14</v>
      </c>
      <c r="G125">
        <v>1975</v>
      </c>
      <c r="H125">
        <v>321</v>
      </c>
      <c r="I125">
        <v>10.689</v>
      </c>
      <c r="J125">
        <v>502.411</v>
      </c>
      <c r="K125">
        <v>78</v>
      </c>
    </row>
    <row r="126" spans="1:11">
      <c r="A126">
        <v>24272</v>
      </c>
      <c r="B126" t="s">
        <v>594</v>
      </c>
      <c r="C126" t="s">
        <v>508</v>
      </c>
      <c r="E126" t="s">
        <v>140</v>
      </c>
      <c r="F126">
        <v>14</v>
      </c>
      <c r="G126">
        <v>1953</v>
      </c>
      <c r="H126">
        <v>174</v>
      </c>
      <c r="I126">
        <v>25.689</v>
      </c>
      <c r="J126">
        <v>1246.365</v>
      </c>
      <c r="K126">
        <v>332</v>
      </c>
    </row>
    <row r="127" spans="1:11">
      <c r="A127">
        <v>17039</v>
      </c>
      <c r="B127" t="s">
        <v>1424</v>
      </c>
      <c r="C127" t="s">
        <v>650</v>
      </c>
      <c r="D127" t="s">
        <v>80</v>
      </c>
      <c r="E127" t="s">
        <v>140</v>
      </c>
      <c r="F127">
        <v>14</v>
      </c>
      <c r="G127">
        <v>1976</v>
      </c>
      <c r="H127">
        <v>530</v>
      </c>
      <c r="I127">
        <v>3.0630000000000002</v>
      </c>
      <c r="J127">
        <v>132.02699999999999</v>
      </c>
      <c r="K127">
        <v>0</v>
      </c>
    </row>
    <row r="128" spans="1:11">
      <c r="A128">
        <v>10133</v>
      </c>
      <c r="B128" t="s">
        <v>596</v>
      </c>
      <c r="C128" t="s">
        <v>597</v>
      </c>
      <c r="E128" t="s">
        <v>1014</v>
      </c>
      <c r="F128">
        <v>69</v>
      </c>
      <c r="G128">
        <v>1968</v>
      </c>
      <c r="H128">
        <v>638</v>
      </c>
      <c r="I128">
        <v>0.68799999999999994</v>
      </c>
      <c r="J128">
        <v>49.813000000000002</v>
      </c>
      <c r="K128">
        <v>21</v>
      </c>
    </row>
    <row r="129" spans="1:11">
      <c r="A129">
        <v>17067</v>
      </c>
      <c r="B129" t="s">
        <v>1425</v>
      </c>
      <c r="C129" t="s">
        <v>782</v>
      </c>
      <c r="D129" t="s">
        <v>651</v>
      </c>
      <c r="E129" t="s">
        <v>1378</v>
      </c>
      <c r="F129">
        <v>82</v>
      </c>
      <c r="G129">
        <v>2006</v>
      </c>
      <c r="H129">
        <v>731</v>
      </c>
      <c r="I129">
        <v>0</v>
      </c>
      <c r="J129">
        <v>0</v>
      </c>
      <c r="K129">
        <v>0</v>
      </c>
    </row>
    <row r="130" spans="1:11">
      <c r="A130">
        <v>16141</v>
      </c>
      <c r="B130" t="s">
        <v>1426</v>
      </c>
      <c r="C130" t="s">
        <v>564</v>
      </c>
      <c r="D130" t="s">
        <v>80</v>
      </c>
      <c r="E130" t="s">
        <v>1378</v>
      </c>
      <c r="F130">
        <v>82</v>
      </c>
      <c r="G130">
        <v>1976</v>
      </c>
      <c r="H130">
        <v>590</v>
      </c>
      <c r="I130">
        <v>1.8440000000000001</v>
      </c>
      <c r="J130">
        <v>83.63</v>
      </c>
      <c r="K130">
        <v>0</v>
      </c>
    </row>
    <row r="131" spans="1:11">
      <c r="A131">
        <v>26033</v>
      </c>
      <c r="B131" t="s">
        <v>601</v>
      </c>
      <c r="C131" t="s">
        <v>602</v>
      </c>
      <c r="E131" t="s">
        <v>532</v>
      </c>
      <c r="F131">
        <v>63</v>
      </c>
      <c r="G131">
        <v>1963</v>
      </c>
      <c r="H131">
        <v>211</v>
      </c>
      <c r="I131">
        <v>16.407</v>
      </c>
      <c r="J131">
        <v>1001.034</v>
      </c>
      <c r="K131">
        <v>357</v>
      </c>
    </row>
    <row r="132" spans="1:11">
      <c r="A132">
        <v>29024</v>
      </c>
      <c r="B132" t="s">
        <v>603</v>
      </c>
      <c r="C132" t="s">
        <v>604</v>
      </c>
      <c r="D132" t="s">
        <v>80</v>
      </c>
      <c r="E132" t="s">
        <v>532</v>
      </c>
      <c r="F132">
        <v>63</v>
      </c>
      <c r="G132">
        <v>1975</v>
      </c>
      <c r="H132">
        <v>266</v>
      </c>
      <c r="I132">
        <v>14.345000000000001</v>
      </c>
      <c r="J132">
        <v>697.30100000000004</v>
      </c>
      <c r="K132">
        <v>166</v>
      </c>
    </row>
    <row r="133" spans="1:11">
      <c r="A133">
        <v>11004</v>
      </c>
      <c r="B133" t="s">
        <v>603</v>
      </c>
      <c r="C133" t="s">
        <v>555</v>
      </c>
      <c r="D133" t="s">
        <v>80</v>
      </c>
      <c r="E133" t="s">
        <v>532</v>
      </c>
      <c r="F133">
        <v>63</v>
      </c>
      <c r="G133">
        <v>1997</v>
      </c>
      <c r="H133">
        <v>350</v>
      </c>
      <c r="I133">
        <v>5.6260000000000003</v>
      </c>
      <c r="J133">
        <v>412.26100000000002</v>
      </c>
      <c r="K133">
        <v>186</v>
      </c>
    </row>
    <row r="134" spans="1:11">
      <c r="A134">
        <v>17071</v>
      </c>
      <c r="B134" t="s">
        <v>605</v>
      </c>
      <c r="C134" t="s">
        <v>564</v>
      </c>
      <c r="D134" t="s">
        <v>80</v>
      </c>
      <c r="E134" t="s">
        <v>1279</v>
      </c>
      <c r="F134">
        <v>65</v>
      </c>
      <c r="G134">
        <v>1951</v>
      </c>
      <c r="H134">
        <v>733</v>
      </c>
      <c r="I134">
        <v>0</v>
      </c>
      <c r="J134">
        <v>0</v>
      </c>
      <c r="K134">
        <v>0</v>
      </c>
    </row>
    <row r="135" spans="1:11">
      <c r="A135">
        <v>96099</v>
      </c>
      <c r="B135" t="s">
        <v>605</v>
      </c>
      <c r="C135" t="s">
        <v>580</v>
      </c>
      <c r="D135" t="s">
        <v>80</v>
      </c>
      <c r="E135" t="s">
        <v>1136</v>
      </c>
      <c r="F135">
        <v>24</v>
      </c>
      <c r="G135">
        <v>1953</v>
      </c>
      <c r="H135">
        <v>732</v>
      </c>
      <c r="I135">
        <v>0</v>
      </c>
      <c r="J135">
        <v>0</v>
      </c>
      <c r="K135">
        <v>0</v>
      </c>
    </row>
    <row r="136" spans="1:11">
      <c r="A136">
        <v>15034</v>
      </c>
      <c r="B136" t="s">
        <v>1427</v>
      </c>
      <c r="C136" t="s">
        <v>1428</v>
      </c>
      <c r="D136" t="s">
        <v>80</v>
      </c>
      <c r="E136" t="s">
        <v>1132</v>
      </c>
      <c r="F136">
        <v>73</v>
      </c>
      <c r="G136">
        <v>1950</v>
      </c>
      <c r="H136">
        <v>170</v>
      </c>
      <c r="I136">
        <v>18.251000000000001</v>
      </c>
      <c r="J136">
        <v>1284.509</v>
      </c>
      <c r="K136">
        <v>522</v>
      </c>
    </row>
    <row r="137" spans="1:11">
      <c r="A137">
        <v>25042</v>
      </c>
      <c r="B137" t="s">
        <v>606</v>
      </c>
      <c r="C137" t="s">
        <v>521</v>
      </c>
      <c r="E137" t="s">
        <v>467</v>
      </c>
      <c r="F137">
        <v>13</v>
      </c>
      <c r="G137">
        <v>1983</v>
      </c>
      <c r="H137">
        <v>633</v>
      </c>
      <c r="I137">
        <v>2</v>
      </c>
      <c r="J137">
        <v>52.576000000000001</v>
      </c>
      <c r="K137">
        <v>0</v>
      </c>
    </row>
    <row r="138" spans="1:11">
      <c r="A138">
        <v>99529</v>
      </c>
      <c r="B138" t="s">
        <v>606</v>
      </c>
      <c r="C138" t="s">
        <v>492</v>
      </c>
      <c r="E138" t="s">
        <v>506</v>
      </c>
      <c r="F138">
        <v>29</v>
      </c>
      <c r="G138">
        <v>1967</v>
      </c>
      <c r="H138">
        <v>508</v>
      </c>
      <c r="I138">
        <v>4</v>
      </c>
      <c r="J138">
        <v>149.60400000000001</v>
      </c>
      <c r="K138">
        <v>0</v>
      </c>
    </row>
    <row r="139" spans="1:11">
      <c r="A139">
        <v>21760</v>
      </c>
      <c r="B139" t="s">
        <v>607</v>
      </c>
      <c r="C139" t="s">
        <v>608</v>
      </c>
      <c r="D139" t="s">
        <v>80</v>
      </c>
      <c r="E139" t="s">
        <v>506</v>
      </c>
      <c r="F139">
        <v>29</v>
      </c>
      <c r="G139">
        <v>1967</v>
      </c>
      <c r="H139">
        <v>193</v>
      </c>
      <c r="I139">
        <v>18.812999999999999</v>
      </c>
      <c r="J139">
        <v>1102.2919999999999</v>
      </c>
      <c r="K139">
        <v>396</v>
      </c>
    </row>
    <row r="140" spans="1:11">
      <c r="A140">
        <v>28037</v>
      </c>
      <c r="B140" t="s">
        <v>607</v>
      </c>
      <c r="C140" t="s">
        <v>609</v>
      </c>
      <c r="D140" t="s">
        <v>80</v>
      </c>
      <c r="E140" t="s">
        <v>170</v>
      </c>
      <c r="F140">
        <v>19</v>
      </c>
      <c r="G140">
        <v>1953</v>
      </c>
      <c r="H140">
        <v>434</v>
      </c>
      <c r="I140">
        <v>4.282</v>
      </c>
      <c r="J140">
        <v>253.92400000000001</v>
      </c>
      <c r="K140">
        <v>78</v>
      </c>
    </row>
    <row r="141" spans="1:11">
      <c r="A141">
        <v>27085</v>
      </c>
      <c r="B141" t="s">
        <v>610</v>
      </c>
      <c r="C141" t="s">
        <v>500</v>
      </c>
      <c r="E141" t="s">
        <v>1136</v>
      </c>
      <c r="F141">
        <v>24</v>
      </c>
      <c r="G141">
        <v>1985</v>
      </c>
      <c r="H141">
        <v>484</v>
      </c>
      <c r="I141">
        <v>4.5</v>
      </c>
      <c r="J141">
        <v>186.953</v>
      </c>
      <c r="K141">
        <v>0</v>
      </c>
    </row>
    <row r="142" spans="1:11">
      <c r="A142">
        <v>15083</v>
      </c>
      <c r="B142" t="s">
        <v>1429</v>
      </c>
      <c r="C142" t="s">
        <v>507</v>
      </c>
      <c r="E142" t="s">
        <v>1123</v>
      </c>
      <c r="F142">
        <v>2</v>
      </c>
      <c r="G142">
        <v>1993</v>
      </c>
      <c r="H142">
        <v>376</v>
      </c>
      <c r="I142">
        <v>8.9380000000000006</v>
      </c>
      <c r="J142">
        <v>354.73200000000003</v>
      </c>
      <c r="K142">
        <v>57</v>
      </c>
    </row>
    <row r="143" spans="1:11">
      <c r="A143">
        <v>17056</v>
      </c>
      <c r="B143" t="s">
        <v>572</v>
      </c>
      <c r="C143" t="s">
        <v>620</v>
      </c>
      <c r="E143" t="s">
        <v>1430</v>
      </c>
      <c r="F143">
        <v>86</v>
      </c>
      <c r="G143">
        <v>1996</v>
      </c>
      <c r="H143">
        <v>487</v>
      </c>
      <c r="I143">
        <v>2.984</v>
      </c>
      <c r="J143">
        <v>182.63</v>
      </c>
      <c r="K143">
        <v>41</v>
      </c>
    </row>
    <row r="144" spans="1:11">
      <c r="A144">
        <v>17069</v>
      </c>
      <c r="B144" t="s">
        <v>1431</v>
      </c>
      <c r="C144" t="s">
        <v>714</v>
      </c>
      <c r="D144" t="s">
        <v>80</v>
      </c>
      <c r="E144" t="s">
        <v>1279</v>
      </c>
      <c r="F144">
        <v>65</v>
      </c>
      <c r="G144">
        <v>1949</v>
      </c>
      <c r="H144">
        <v>734</v>
      </c>
      <c r="I144">
        <v>0</v>
      </c>
      <c r="J144">
        <v>0</v>
      </c>
      <c r="K144">
        <v>0</v>
      </c>
    </row>
    <row r="145" spans="1:11">
      <c r="A145">
        <v>28033</v>
      </c>
      <c r="B145" t="s">
        <v>613</v>
      </c>
      <c r="C145" t="s">
        <v>514</v>
      </c>
      <c r="E145" t="s">
        <v>591</v>
      </c>
      <c r="F145">
        <v>62</v>
      </c>
      <c r="G145">
        <v>1994</v>
      </c>
      <c r="H145">
        <v>735</v>
      </c>
      <c r="I145">
        <v>0</v>
      </c>
      <c r="J145">
        <v>0</v>
      </c>
      <c r="K145">
        <v>0</v>
      </c>
    </row>
    <row r="146" spans="1:11">
      <c r="A146">
        <v>96196</v>
      </c>
      <c r="B146" t="s">
        <v>614</v>
      </c>
      <c r="C146" t="s">
        <v>615</v>
      </c>
      <c r="E146" t="s">
        <v>467</v>
      </c>
      <c r="F146">
        <v>13</v>
      </c>
      <c r="G146">
        <v>1962</v>
      </c>
      <c r="H146">
        <v>410</v>
      </c>
      <c r="I146">
        <v>7.3140000000000001</v>
      </c>
      <c r="J146">
        <v>305.56200000000001</v>
      </c>
      <c r="K146">
        <v>39</v>
      </c>
    </row>
    <row r="147" spans="1:11">
      <c r="A147">
        <v>21746</v>
      </c>
      <c r="B147" t="s">
        <v>616</v>
      </c>
      <c r="C147" t="s">
        <v>617</v>
      </c>
      <c r="D147" t="s">
        <v>80</v>
      </c>
      <c r="E147" t="s">
        <v>467</v>
      </c>
      <c r="F147">
        <v>13</v>
      </c>
      <c r="G147">
        <v>1990</v>
      </c>
      <c r="H147">
        <v>678</v>
      </c>
      <c r="I147">
        <v>0.65600000000000003</v>
      </c>
      <c r="J147">
        <v>17.251999999999999</v>
      </c>
      <c r="K147">
        <v>0</v>
      </c>
    </row>
    <row r="148" spans="1:11">
      <c r="A148">
        <v>96190</v>
      </c>
      <c r="B148" t="s">
        <v>616</v>
      </c>
      <c r="C148" t="s">
        <v>618</v>
      </c>
      <c r="D148" t="s">
        <v>80</v>
      </c>
      <c r="E148" t="s">
        <v>467</v>
      </c>
      <c r="F148">
        <v>13</v>
      </c>
      <c r="G148">
        <v>1965</v>
      </c>
      <c r="H148">
        <v>634</v>
      </c>
      <c r="I148">
        <v>2</v>
      </c>
      <c r="J148">
        <v>52.576000000000001</v>
      </c>
      <c r="K148">
        <v>0</v>
      </c>
    </row>
    <row r="149" spans="1:11">
      <c r="A149">
        <v>12020</v>
      </c>
      <c r="B149" t="s">
        <v>1143</v>
      </c>
      <c r="C149" t="s">
        <v>530</v>
      </c>
      <c r="E149" t="s">
        <v>457</v>
      </c>
      <c r="F149">
        <v>20</v>
      </c>
      <c r="G149">
        <v>1962</v>
      </c>
      <c r="H149">
        <v>39</v>
      </c>
      <c r="I149">
        <v>51.5</v>
      </c>
      <c r="J149">
        <v>2805.9070000000002</v>
      </c>
      <c r="K149">
        <v>1172</v>
      </c>
    </row>
    <row r="150" spans="1:11">
      <c r="A150">
        <v>13044</v>
      </c>
      <c r="B150" t="s">
        <v>1144</v>
      </c>
      <c r="C150" t="s">
        <v>520</v>
      </c>
      <c r="D150" t="s">
        <v>80</v>
      </c>
      <c r="E150" t="s">
        <v>457</v>
      </c>
      <c r="F150">
        <v>20</v>
      </c>
      <c r="G150">
        <v>1962</v>
      </c>
      <c r="H150">
        <v>66</v>
      </c>
      <c r="I150">
        <v>36.094000000000001</v>
      </c>
      <c r="J150">
        <v>2274.0549999999998</v>
      </c>
      <c r="K150">
        <v>692</v>
      </c>
    </row>
    <row r="151" spans="1:11">
      <c r="A151">
        <v>16142</v>
      </c>
      <c r="B151" t="s">
        <v>1432</v>
      </c>
      <c r="C151" t="s">
        <v>547</v>
      </c>
      <c r="E151" t="s">
        <v>532</v>
      </c>
      <c r="F151">
        <v>63</v>
      </c>
      <c r="G151">
        <v>1975</v>
      </c>
      <c r="H151">
        <v>297</v>
      </c>
      <c r="I151">
        <v>11.188000000000001</v>
      </c>
      <c r="J151">
        <v>570.95699999999999</v>
      </c>
      <c r="K151">
        <v>133</v>
      </c>
    </row>
    <row r="152" spans="1:11">
      <c r="A152">
        <v>11046</v>
      </c>
      <c r="B152" t="s">
        <v>1039</v>
      </c>
      <c r="C152" t="s">
        <v>595</v>
      </c>
      <c r="E152" t="s">
        <v>140</v>
      </c>
      <c r="F152">
        <v>14</v>
      </c>
      <c r="G152">
        <v>1985</v>
      </c>
      <c r="H152">
        <v>36</v>
      </c>
      <c r="I152">
        <v>35.625</v>
      </c>
      <c r="J152">
        <v>2824.761</v>
      </c>
      <c r="K152">
        <v>1304</v>
      </c>
    </row>
    <row r="153" spans="1:11">
      <c r="A153">
        <v>17085</v>
      </c>
      <c r="B153" t="s">
        <v>1433</v>
      </c>
      <c r="C153" t="s">
        <v>1434</v>
      </c>
      <c r="D153" t="s">
        <v>651</v>
      </c>
      <c r="E153" t="s">
        <v>474</v>
      </c>
      <c r="F153">
        <v>1</v>
      </c>
      <c r="G153">
        <v>2002</v>
      </c>
      <c r="H153">
        <v>736</v>
      </c>
      <c r="I153">
        <v>0</v>
      </c>
      <c r="J153">
        <v>0</v>
      </c>
      <c r="K153">
        <v>0</v>
      </c>
    </row>
    <row r="154" spans="1:11">
      <c r="A154">
        <v>29060</v>
      </c>
      <c r="B154" t="s">
        <v>619</v>
      </c>
      <c r="C154" t="s">
        <v>1435</v>
      </c>
      <c r="E154" t="s">
        <v>470</v>
      </c>
      <c r="F154">
        <v>64</v>
      </c>
      <c r="G154">
        <v>1981</v>
      </c>
      <c r="H154">
        <v>335</v>
      </c>
      <c r="I154">
        <v>9.6880000000000006</v>
      </c>
      <c r="J154">
        <v>446.20499999999998</v>
      </c>
      <c r="K154">
        <v>72</v>
      </c>
    </row>
    <row r="155" spans="1:11">
      <c r="A155">
        <v>13062</v>
      </c>
      <c r="B155" t="s">
        <v>1145</v>
      </c>
      <c r="C155" t="s">
        <v>867</v>
      </c>
      <c r="E155" t="s">
        <v>1135</v>
      </c>
      <c r="F155">
        <v>74</v>
      </c>
      <c r="G155">
        <v>1951</v>
      </c>
      <c r="H155">
        <v>365</v>
      </c>
      <c r="I155">
        <v>8.0950000000000006</v>
      </c>
      <c r="J155">
        <v>382.46300000000002</v>
      </c>
      <c r="K155">
        <v>49</v>
      </c>
    </row>
    <row r="156" spans="1:11">
      <c r="A156">
        <v>12068</v>
      </c>
      <c r="B156" t="s">
        <v>1145</v>
      </c>
      <c r="C156" t="s">
        <v>530</v>
      </c>
      <c r="E156" t="s">
        <v>1135</v>
      </c>
      <c r="F156">
        <v>74</v>
      </c>
      <c r="G156">
        <v>1974</v>
      </c>
      <c r="H156">
        <v>364</v>
      </c>
      <c r="I156">
        <v>8.0950000000000006</v>
      </c>
      <c r="J156">
        <v>382.46300000000002</v>
      </c>
      <c r="K156">
        <v>49</v>
      </c>
    </row>
    <row r="157" spans="1:11">
      <c r="A157">
        <v>16034</v>
      </c>
      <c r="B157" t="s">
        <v>1436</v>
      </c>
      <c r="C157" t="s">
        <v>530</v>
      </c>
      <c r="E157" t="s">
        <v>125</v>
      </c>
      <c r="F157">
        <v>22</v>
      </c>
      <c r="G157">
        <v>1970</v>
      </c>
      <c r="H157">
        <v>737</v>
      </c>
      <c r="I157">
        <v>0</v>
      </c>
      <c r="J157">
        <v>0</v>
      </c>
      <c r="K157">
        <v>0</v>
      </c>
    </row>
    <row r="158" spans="1:11">
      <c r="A158">
        <v>23131</v>
      </c>
      <c r="B158" t="s">
        <v>621</v>
      </c>
      <c r="C158" t="s">
        <v>521</v>
      </c>
      <c r="E158" t="s">
        <v>133</v>
      </c>
      <c r="F158">
        <v>43</v>
      </c>
      <c r="G158">
        <v>1954</v>
      </c>
      <c r="H158">
        <v>87</v>
      </c>
      <c r="I158">
        <v>32.438000000000002</v>
      </c>
      <c r="J158">
        <v>2079.3690000000001</v>
      </c>
      <c r="K158">
        <v>763</v>
      </c>
    </row>
    <row r="159" spans="1:11">
      <c r="A159">
        <v>11010</v>
      </c>
      <c r="B159" t="s">
        <v>1040</v>
      </c>
      <c r="C159" t="s">
        <v>522</v>
      </c>
      <c r="E159" t="s">
        <v>1120</v>
      </c>
      <c r="F159">
        <v>44</v>
      </c>
      <c r="G159">
        <v>1992</v>
      </c>
      <c r="H159">
        <v>133</v>
      </c>
      <c r="I159">
        <v>16.062999999999999</v>
      </c>
      <c r="J159">
        <v>1702.413</v>
      </c>
      <c r="K159">
        <v>946</v>
      </c>
    </row>
    <row r="160" spans="1:11">
      <c r="A160">
        <v>11009</v>
      </c>
      <c r="B160" t="s">
        <v>1040</v>
      </c>
      <c r="C160" t="s">
        <v>493</v>
      </c>
      <c r="E160" t="s">
        <v>1120</v>
      </c>
      <c r="F160">
        <v>44</v>
      </c>
      <c r="G160">
        <v>1959</v>
      </c>
      <c r="H160">
        <v>50</v>
      </c>
      <c r="I160">
        <v>35</v>
      </c>
      <c r="J160">
        <v>2526.7939999999999</v>
      </c>
      <c r="K160">
        <v>1155</v>
      </c>
    </row>
    <row r="161" spans="1:11">
      <c r="A161">
        <v>22017</v>
      </c>
      <c r="B161" t="s">
        <v>622</v>
      </c>
      <c r="C161" t="s">
        <v>623</v>
      </c>
      <c r="E161" t="s">
        <v>168</v>
      </c>
      <c r="F161">
        <v>17</v>
      </c>
      <c r="G161">
        <v>1970</v>
      </c>
      <c r="H161">
        <v>200</v>
      </c>
      <c r="I161">
        <v>11.375999999999999</v>
      </c>
      <c r="J161">
        <v>1078.6500000000001</v>
      </c>
      <c r="K161">
        <v>514</v>
      </c>
    </row>
    <row r="162" spans="1:11">
      <c r="A162">
        <v>12001</v>
      </c>
      <c r="B162" t="s">
        <v>622</v>
      </c>
      <c r="C162" t="s">
        <v>1146</v>
      </c>
      <c r="D162" t="s">
        <v>64</v>
      </c>
      <c r="E162" t="s">
        <v>168</v>
      </c>
      <c r="F162">
        <v>17</v>
      </c>
      <c r="G162">
        <v>2003</v>
      </c>
      <c r="H162">
        <v>738</v>
      </c>
      <c r="I162">
        <v>0</v>
      </c>
      <c r="J162">
        <v>0</v>
      </c>
      <c r="K162">
        <v>0</v>
      </c>
    </row>
    <row r="163" spans="1:11">
      <c r="A163">
        <v>13037</v>
      </c>
      <c r="B163" t="s">
        <v>1147</v>
      </c>
      <c r="C163" t="s">
        <v>493</v>
      </c>
      <c r="E163" t="s">
        <v>142</v>
      </c>
      <c r="F163">
        <v>48</v>
      </c>
      <c r="G163">
        <v>1964</v>
      </c>
      <c r="H163">
        <v>479</v>
      </c>
      <c r="I163">
        <v>4.3449999999999998</v>
      </c>
      <c r="J163">
        <v>190.89099999999999</v>
      </c>
      <c r="K163">
        <v>36</v>
      </c>
    </row>
    <row r="164" spans="1:11">
      <c r="A164">
        <v>21845</v>
      </c>
      <c r="B164" t="s">
        <v>1437</v>
      </c>
      <c r="C164" t="s">
        <v>786</v>
      </c>
      <c r="E164" t="s">
        <v>471</v>
      </c>
      <c r="F164">
        <v>51</v>
      </c>
      <c r="G164">
        <v>1958</v>
      </c>
      <c r="H164">
        <v>739</v>
      </c>
      <c r="I164">
        <v>0</v>
      </c>
      <c r="J164">
        <v>0</v>
      </c>
      <c r="K164">
        <v>0</v>
      </c>
    </row>
    <row r="165" spans="1:11">
      <c r="A165">
        <v>12086</v>
      </c>
      <c r="B165" t="s">
        <v>1148</v>
      </c>
      <c r="C165" t="s">
        <v>522</v>
      </c>
      <c r="E165" t="s">
        <v>470</v>
      </c>
      <c r="F165">
        <v>64</v>
      </c>
      <c r="G165">
        <v>1976</v>
      </c>
      <c r="H165">
        <v>52</v>
      </c>
      <c r="I165">
        <v>35</v>
      </c>
      <c r="J165">
        <v>2480.085</v>
      </c>
      <c r="K165">
        <v>1382</v>
      </c>
    </row>
    <row r="166" spans="1:11">
      <c r="A166">
        <v>16120</v>
      </c>
      <c r="B166" t="s">
        <v>1148</v>
      </c>
      <c r="C166" t="s">
        <v>598</v>
      </c>
      <c r="D166" t="s">
        <v>64</v>
      </c>
      <c r="E166" t="s">
        <v>1334</v>
      </c>
      <c r="F166">
        <v>79</v>
      </c>
      <c r="G166">
        <v>2009</v>
      </c>
      <c r="H166">
        <v>481</v>
      </c>
      <c r="I166">
        <v>4.6890000000000001</v>
      </c>
      <c r="J166">
        <v>188.58500000000001</v>
      </c>
      <c r="K166">
        <v>0</v>
      </c>
    </row>
    <row r="167" spans="1:11">
      <c r="A167">
        <v>16147</v>
      </c>
      <c r="B167" t="s">
        <v>1148</v>
      </c>
      <c r="C167" t="s">
        <v>492</v>
      </c>
      <c r="E167" t="s">
        <v>470</v>
      </c>
      <c r="F167">
        <v>64</v>
      </c>
      <c r="G167">
        <v>1987</v>
      </c>
      <c r="H167">
        <v>592</v>
      </c>
      <c r="I167">
        <v>2.0630000000000002</v>
      </c>
      <c r="J167">
        <v>82.715000000000003</v>
      </c>
      <c r="K167">
        <v>0</v>
      </c>
    </row>
    <row r="168" spans="1:11">
      <c r="A168">
        <v>14074</v>
      </c>
      <c r="B168" t="s">
        <v>1438</v>
      </c>
      <c r="C168" t="s">
        <v>564</v>
      </c>
      <c r="D168" t="s">
        <v>80</v>
      </c>
      <c r="E168" t="s">
        <v>457</v>
      </c>
      <c r="F168">
        <v>20</v>
      </c>
      <c r="G168">
        <v>1974</v>
      </c>
      <c r="H168">
        <v>129</v>
      </c>
      <c r="I168">
        <v>32.625</v>
      </c>
      <c r="J168">
        <v>1734.9949999999999</v>
      </c>
      <c r="K168">
        <v>480</v>
      </c>
    </row>
    <row r="169" spans="1:11">
      <c r="A169">
        <v>14075</v>
      </c>
      <c r="B169" t="s">
        <v>1438</v>
      </c>
      <c r="C169" t="s">
        <v>600</v>
      </c>
      <c r="D169" t="s">
        <v>80</v>
      </c>
      <c r="E169" t="s">
        <v>457</v>
      </c>
      <c r="F169">
        <v>20</v>
      </c>
      <c r="G169">
        <v>1999</v>
      </c>
      <c r="H169">
        <v>27</v>
      </c>
      <c r="I169">
        <v>42.5</v>
      </c>
      <c r="J169">
        <v>3059.6750000000002</v>
      </c>
      <c r="K169">
        <v>1262</v>
      </c>
    </row>
    <row r="170" spans="1:11">
      <c r="A170">
        <v>16013</v>
      </c>
      <c r="B170" t="s">
        <v>1439</v>
      </c>
      <c r="C170" t="s">
        <v>530</v>
      </c>
      <c r="E170" t="s">
        <v>1334</v>
      </c>
      <c r="F170">
        <v>79</v>
      </c>
      <c r="G170">
        <v>1988</v>
      </c>
      <c r="H170">
        <v>740</v>
      </c>
      <c r="I170">
        <v>0</v>
      </c>
      <c r="J170">
        <v>0</v>
      </c>
      <c r="K170">
        <v>0</v>
      </c>
    </row>
    <row r="171" spans="1:11">
      <c r="A171">
        <v>10034</v>
      </c>
      <c r="B171" t="s">
        <v>624</v>
      </c>
      <c r="C171" t="s">
        <v>507</v>
      </c>
      <c r="E171" t="s">
        <v>625</v>
      </c>
      <c r="F171">
        <v>68</v>
      </c>
      <c r="G171">
        <v>1959</v>
      </c>
      <c r="H171">
        <v>414</v>
      </c>
      <c r="I171">
        <v>2.2189999999999999</v>
      </c>
      <c r="J171">
        <v>296.99700000000001</v>
      </c>
      <c r="K171">
        <v>188</v>
      </c>
    </row>
    <row r="172" spans="1:11">
      <c r="A172">
        <v>10035</v>
      </c>
      <c r="B172" t="s">
        <v>626</v>
      </c>
      <c r="C172" t="s">
        <v>628</v>
      </c>
      <c r="D172" t="s">
        <v>80</v>
      </c>
      <c r="E172" t="s">
        <v>625</v>
      </c>
      <c r="F172">
        <v>68</v>
      </c>
      <c r="G172">
        <v>1959</v>
      </c>
      <c r="H172">
        <v>741</v>
      </c>
      <c r="I172">
        <v>0</v>
      </c>
      <c r="J172">
        <v>0</v>
      </c>
      <c r="K172">
        <v>0</v>
      </c>
    </row>
    <row r="173" spans="1:11">
      <c r="A173">
        <v>24218</v>
      </c>
      <c r="B173" t="s">
        <v>629</v>
      </c>
      <c r="C173" t="s">
        <v>530</v>
      </c>
      <c r="E173" t="s">
        <v>471</v>
      </c>
      <c r="F173">
        <v>51</v>
      </c>
      <c r="G173">
        <v>1969</v>
      </c>
      <c r="H173">
        <v>21</v>
      </c>
      <c r="I173">
        <v>41.063000000000002</v>
      </c>
      <c r="J173">
        <v>3224.4009999999998</v>
      </c>
      <c r="K173">
        <v>1328</v>
      </c>
    </row>
    <row r="174" spans="1:11">
      <c r="A174">
        <v>10069</v>
      </c>
      <c r="B174" t="s">
        <v>630</v>
      </c>
      <c r="C174" t="s">
        <v>500</v>
      </c>
      <c r="E174" t="s">
        <v>1122</v>
      </c>
      <c r="F174">
        <v>61</v>
      </c>
      <c r="G174">
        <v>1983</v>
      </c>
      <c r="H174">
        <v>281</v>
      </c>
      <c r="I174">
        <v>11.314</v>
      </c>
      <c r="J174">
        <v>649.72299999999996</v>
      </c>
      <c r="K174">
        <v>193</v>
      </c>
    </row>
    <row r="175" spans="1:11">
      <c r="A175">
        <v>15032</v>
      </c>
      <c r="B175" t="s">
        <v>1440</v>
      </c>
      <c r="C175" t="s">
        <v>675</v>
      </c>
      <c r="E175" t="s">
        <v>1132</v>
      </c>
      <c r="F175">
        <v>73</v>
      </c>
      <c r="G175">
        <v>1942</v>
      </c>
      <c r="H175">
        <v>382</v>
      </c>
      <c r="I175">
        <v>6.9779999999999998</v>
      </c>
      <c r="J175">
        <v>348.87799999999999</v>
      </c>
      <c r="K175">
        <v>68</v>
      </c>
    </row>
    <row r="176" spans="1:11">
      <c r="A176">
        <v>15031</v>
      </c>
      <c r="B176" t="s">
        <v>1441</v>
      </c>
      <c r="C176" t="s">
        <v>714</v>
      </c>
      <c r="D176" t="s">
        <v>80</v>
      </c>
      <c r="E176" t="s">
        <v>1132</v>
      </c>
      <c r="F176">
        <v>73</v>
      </c>
      <c r="G176">
        <v>1947</v>
      </c>
      <c r="H176">
        <v>319</v>
      </c>
      <c r="I176">
        <v>8.5709999999999997</v>
      </c>
      <c r="J176">
        <v>518.14099999999996</v>
      </c>
      <c r="K176">
        <v>152</v>
      </c>
    </row>
    <row r="177" spans="1:11">
      <c r="A177">
        <v>97290</v>
      </c>
      <c r="B177" t="s">
        <v>631</v>
      </c>
      <c r="C177" t="s">
        <v>522</v>
      </c>
      <c r="E177" t="s">
        <v>126</v>
      </c>
      <c r="F177">
        <v>6</v>
      </c>
      <c r="G177">
        <v>1970</v>
      </c>
      <c r="H177">
        <v>517</v>
      </c>
      <c r="I177">
        <v>4.7809999999999997</v>
      </c>
      <c r="J177">
        <v>142.017</v>
      </c>
      <c r="K177">
        <v>0</v>
      </c>
    </row>
    <row r="178" spans="1:11">
      <c r="A178">
        <v>16056</v>
      </c>
      <c r="B178" t="s">
        <v>1442</v>
      </c>
      <c r="C178" t="s">
        <v>533</v>
      </c>
      <c r="E178" t="s">
        <v>1378</v>
      </c>
      <c r="F178">
        <v>82</v>
      </c>
      <c r="G178">
        <v>1966</v>
      </c>
      <c r="H178">
        <v>571</v>
      </c>
      <c r="I178">
        <v>1.7190000000000001</v>
      </c>
      <c r="J178">
        <v>93.695999999999998</v>
      </c>
      <c r="K178">
        <v>31</v>
      </c>
    </row>
    <row r="179" spans="1:11">
      <c r="A179">
        <v>12056</v>
      </c>
      <c r="B179" t="s">
        <v>1149</v>
      </c>
      <c r="C179" t="s">
        <v>522</v>
      </c>
      <c r="E179" t="s">
        <v>466</v>
      </c>
      <c r="F179">
        <v>27</v>
      </c>
      <c r="G179">
        <v>1980</v>
      </c>
      <c r="H179">
        <v>258</v>
      </c>
      <c r="I179">
        <v>8.766</v>
      </c>
      <c r="J179">
        <v>725.82399999999996</v>
      </c>
      <c r="K179">
        <v>330</v>
      </c>
    </row>
    <row r="180" spans="1:11">
      <c r="A180">
        <v>10008</v>
      </c>
      <c r="B180" t="s">
        <v>633</v>
      </c>
      <c r="C180" t="s">
        <v>634</v>
      </c>
      <c r="E180" t="s">
        <v>1137</v>
      </c>
      <c r="F180">
        <v>66</v>
      </c>
      <c r="G180">
        <v>1968</v>
      </c>
      <c r="H180">
        <v>585</v>
      </c>
      <c r="I180">
        <v>2.7810000000000001</v>
      </c>
      <c r="J180">
        <v>87.066999999999993</v>
      </c>
      <c r="K180">
        <v>0</v>
      </c>
    </row>
    <row r="181" spans="1:11">
      <c r="A181">
        <v>13048</v>
      </c>
      <c r="B181" t="s">
        <v>1150</v>
      </c>
      <c r="C181" t="s">
        <v>628</v>
      </c>
      <c r="D181" t="s">
        <v>80</v>
      </c>
      <c r="E181" t="s">
        <v>1137</v>
      </c>
      <c r="F181">
        <v>66</v>
      </c>
      <c r="G181">
        <v>1970</v>
      </c>
      <c r="H181">
        <v>742</v>
      </c>
      <c r="I181">
        <v>0</v>
      </c>
      <c r="J181">
        <v>0</v>
      </c>
      <c r="K181">
        <v>0</v>
      </c>
    </row>
    <row r="182" spans="1:11">
      <c r="A182">
        <v>13070</v>
      </c>
      <c r="B182" t="s">
        <v>1443</v>
      </c>
      <c r="C182" t="s">
        <v>751</v>
      </c>
      <c r="D182" t="s">
        <v>80</v>
      </c>
      <c r="E182" t="s">
        <v>528</v>
      </c>
      <c r="F182">
        <v>16</v>
      </c>
      <c r="G182">
        <v>1981</v>
      </c>
      <c r="H182">
        <v>358</v>
      </c>
      <c r="I182">
        <v>5.782</v>
      </c>
      <c r="J182">
        <v>395.34100000000001</v>
      </c>
      <c r="K182">
        <v>141</v>
      </c>
    </row>
    <row r="183" spans="1:11">
      <c r="A183">
        <v>16072</v>
      </c>
      <c r="B183" t="s">
        <v>1444</v>
      </c>
      <c r="C183" t="s">
        <v>586</v>
      </c>
      <c r="D183" t="s">
        <v>80</v>
      </c>
      <c r="E183" t="s">
        <v>1410</v>
      </c>
      <c r="F183">
        <v>84</v>
      </c>
      <c r="G183">
        <v>1947</v>
      </c>
      <c r="H183">
        <v>293</v>
      </c>
      <c r="I183">
        <v>13.564</v>
      </c>
      <c r="J183">
        <v>587.30200000000002</v>
      </c>
      <c r="K183">
        <v>37</v>
      </c>
    </row>
    <row r="184" spans="1:11">
      <c r="A184">
        <v>14101</v>
      </c>
      <c r="B184" t="s">
        <v>1445</v>
      </c>
      <c r="C184" t="s">
        <v>522</v>
      </c>
      <c r="E184" t="s">
        <v>470</v>
      </c>
      <c r="F184">
        <v>64</v>
      </c>
      <c r="G184">
        <v>1968</v>
      </c>
      <c r="H184">
        <v>743</v>
      </c>
      <c r="I184">
        <v>0</v>
      </c>
      <c r="J184">
        <v>0</v>
      </c>
      <c r="K184">
        <v>0</v>
      </c>
    </row>
    <row r="185" spans="1:11">
      <c r="A185">
        <v>28053</v>
      </c>
      <c r="B185" t="s">
        <v>635</v>
      </c>
      <c r="C185" t="s">
        <v>636</v>
      </c>
      <c r="E185" t="s">
        <v>133</v>
      </c>
      <c r="F185">
        <v>43</v>
      </c>
      <c r="G185">
        <v>1975</v>
      </c>
      <c r="H185">
        <v>744</v>
      </c>
      <c r="I185">
        <v>0</v>
      </c>
      <c r="J185">
        <v>0</v>
      </c>
      <c r="K185">
        <v>0</v>
      </c>
    </row>
    <row r="186" spans="1:11">
      <c r="A186">
        <v>96162</v>
      </c>
      <c r="B186" t="s">
        <v>637</v>
      </c>
      <c r="C186" t="s">
        <v>546</v>
      </c>
      <c r="E186" t="s">
        <v>1151</v>
      </c>
      <c r="F186">
        <v>5</v>
      </c>
      <c r="G186">
        <v>1963</v>
      </c>
      <c r="H186">
        <v>330</v>
      </c>
      <c r="I186">
        <v>13.782</v>
      </c>
      <c r="J186">
        <v>466.94299999999998</v>
      </c>
      <c r="K186">
        <v>0</v>
      </c>
    </row>
    <row r="187" spans="1:11">
      <c r="A187">
        <v>96163</v>
      </c>
      <c r="B187" t="s">
        <v>638</v>
      </c>
      <c r="C187" t="s">
        <v>639</v>
      </c>
      <c r="D187" t="s">
        <v>80</v>
      </c>
      <c r="E187" t="s">
        <v>1151</v>
      </c>
      <c r="F187">
        <v>5</v>
      </c>
      <c r="G187">
        <v>1963</v>
      </c>
      <c r="H187">
        <v>363</v>
      </c>
      <c r="I187">
        <v>11.218999999999999</v>
      </c>
      <c r="J187">
        <v>387.88799999999998</v>
      </c>
      <c r="K187">
        <v>0</v>
      </c>
    </row>
    <row r="188" spans="1:11">
      <c r="A188">
        <v>11050</v>
      </c>
      <c r="B188" t="s">
        <v>640</v>
      </c>
      <c r="C188" t="s">
        <v>564</v>
      </c>
      <c r="D188" t="s">
        <v>80</v>
      </c>
      <c r="E188" t="s">
        <v>457</v>
      </c>
      <c r="F188">
        <v>20</v>
      </c>
      <c r="G188">
        <v>1976</v>
      </c>
      <c r="H188">
        <v>186</v>
      </c>
      <c r="I188">
        <v>21.202999999999999</v>
      </c>
      <c r="J188">
        <v>1154.567</v>
      </c>
      <c r="K188">
        <v>281</v>
      </c>
    </row>
    <row r="189" spans="1:11">
      <c r="A189">
        <v>96217</v>
      </c>
      <c r="B189" t="s">
        <v>640</v>
      </c>
      <c r="C189" t="s">
        <v>641</v>
      </c>
      <c r="E189" t="s">
        <v>457</v>
      </c>
      <c r="F189">
        <v>20</v>
      </c>
      <c r="G189">
        <v>1949</v>
      </c>
      <c r="H189">
        <v>89</v>
      </c>
      <c r="I189">
        <v>33.875</v>
      </c>
      <c r="J189">
        <v>2053.4160000000002</v>
      </c>
      <c r="K189">
        <v>1048</v>
      </c>
    </row>
    <row r="190" spans="1:11">
      <c r="A190">
        <v>25054</v>
      </c>
      <c r="B190" t="s">
        <v>642</v>
      </c>
      <c r="C190" t="s">
        <v>522</v>
      </c>
      <c r="E190" t="s">
        <v>1091</v>
      </c>
      <c r="F190">
        <v>56</v>
      </c>
      <c r="G190">
        <v>1953</v>
      </c>
      <c r="H190">
        <v>130</v>
      </c>
      <c r="I190">
        <v>22.033000000000001</v>
      </c>
      <c r="J190">
        <v>1731.0419999999999</v>
      </c>
      <c r="K190">
        <v>742</v>
      </c>
    </row>
    <row r="191" spans="1:11">
      <c r="A191">
        <v>26022</v>
      </c>
      <c r="B191" t="s">
        <v>642</v>
      </c>
      <c r="C191" t="s">
        <v>500</v>
      </c>
      <c r="E191" t="s">
        <v>1091</v>
      </c>
      <c r="F191">
        <v>56</v>
      </c>
      <c r="G191">
        <v>1976</v>
      </c>
      <c r="H191">
        <v>477</v>
      </c>
      <c r="I191">
        <v>4.8760000000000003</v>
      </c>
      <c r="J191">
        <v>193.53899999999999</v>
      </c>
      <c r="K191">
        <v>0</v>
      </c>
    </row>
    <row r="192" spans="1:11">
      <c r="A192">
        <v>28006</v>
      </c>
      <c r="B192" t="s">
        <v>643</v>
      </c>
      <c r="C192" t="s">
        <v>522</v>
      </c>
      <c r="E192" t="s">
        <v>1091</v>
      </c>
      <c r="F192">
        <v>56</v>
      </c>
      <c r="G192">
        <v>1992</v>
      </c>
      <c r="H192">
        <v>11</v>
      </c>
      <c r="I192">
        <v>42.938000000000002</v>
      </c>
      <c r="J192">
        <v>3456.973</v>
      </c>
      <c r="K192">
        <v>1678</v>
      </c>
    </row>
    <row r="193" spans="1:11">
      <c r="A193">
        <v>14021</v>
      </c>
      <c r="B193" t="s">
        <v>643</v>
      </c>
      <c r="C193" t="s">
        <v>644</v>
      </c>
      <c r="E193" t="s">
        <v>186</v>
      </c>
      <c r="F193">
        <v>33</v>
      </c>
      <c r="G193">
        <v>1969</v>
      </c>
      <c r="H193">
        <v>745</v>
      </c>
      <c r="I193">
        <v>0</v>
      </c>
      <c r="J193">
        <v>0</v>
      </c>
      <c r="K193">
        <v>0</v>
      </c>
    </row>
    <row r="194" spans="1:11">
      <c r="A194">
        <v>11019</v>
      </c>
      <c r="B194" t="s">
        <v>1041</v>
      </c>
      <c r="C194" t="s">
        <v>492</v>
      </c>
      <c r="E194" t="s">
        <v>578</v>
      </c>
      <c r="F194">
        <v>45</v>
      </c>
      <c r="G194">
        <v>1950</v>
      </c>
      <c r="H194">
        <v>746</v>
      </c>
      <c r="I194">
        <v>0</v>
      </c>
      <c r="J194">
        <v>0</v>
      </c>
      <c r="K194">
        <v>0</v>
      </c>
    </row>
    <row r="195" spans="1:11">
      <c r="A195">
        <v>16073</v>
      </c>
      <c r="B195" t="s">
        <v>1041</v>
      </c>
      <c r="C195" t="s">
        <v>530</v>
      </c>
      <c r="E195" t="s">
        <v>1410</v>
      </c>
      <c r="F195">
        <v>84</v>
      </c>
      <c r="G195">
        <v>1948</v>
      </c>
      <c r="H195">
        <v>493</v>
      </c>
      <c r="I195">
        <v>2.157</v>
      </c>
      <c r="J195">
        <v>176.078</v>
      </c>
      <c r="K195">
        <v>76</v>
      </c>
    </row>
    <row r="196" spans="1:11">
      <c r="A196">
        <v>16074</v>
      </c>
      <c r="B196" t="s">
        <v>1446</v>
      </c>
      <c r="C196" t="s">
        <v>586</v>
      </c>
      <c r="D196" t="s">
        <v>80</v>
      </c>
      <c r="E196" t="s">
        <v>1410</v>
      </c>
      <c r="F196">
        <v>84</v>
      </c>
      <c r="G196">
        <v>1950</v>
      </c>
      <c r="H196">
        <v>525</v>
      </c>
      <c r="I196">
        <v>1.6259999999999999</v>
      </c>
      <c r="J196">
        <v>133.52000000000001</v>
      </c>
      <c r="K196">
        <v>58</v>
      </c>
    </row>
    <row r="197" spans="1:11">
      <c r="A197">
        <v>15059</v>
      </c>
      <c r="B197" t="s">
        <v>1447</v>
      </c>
      <c r="C197" t="s">
        <v>602</v>
      </c>
      <c r="E197" t="s">
        <v>1419</v>
      </c>
      <c r="F197">
        <v>54</v>
      </c>
      <c r="G197">
        <v>1959</v>
      </c>
      <c r="H197">
        <v>181</v>
      </c>
      <c r="I197">
        <v>15.532</v>
      </c>
      <c r="J197">
        <v>1198.0029999999999</v>
      </c>
      <c r="K197">
        <v>509</v>
      </c>
    </row>
    <row r="198" spans="1:11">
      <c r="A198">
        <v>99594</v>
      </c>
      <c r="B198" t="s">
        <v>645</v>
      </c>
      <c r="C198" t="s">
        <v>492</v>
      </c>
      <c r="E198" t="s">
        <v>170</v>
      </c>
      <c r="F198">
        <v>19</v>
      </c>
      <c r="G198">
        <v>1960</v>
      </c>
      <c r="H198">
        <v>613</v>
      </c>
      <c r="I198">
        <v>2</v>
      </c>
      <c r="J198">
        <v>66.141999999999996</v>
      </c>
      <c r="K198">
        <v>0</v>
      </c>
    </row>
    <row r="199" spans="1:11">
      <c r="A199">
        <v>15024</v>
      </c>
      <c r="B199" t="s">
        <v>1448</v>
      </c>
      <c r="C199" t="s">
        <v>1449</v>
      </c>
      <c r="E199" t="s">
        <v>468</v>
      </c>
      <c r="F199">
        <v>67</v>
      </c>
      <c r="G199">
        <v>1959</v>
      </c>
      <c r="H199">
        <v>656</v>
      </c>
      <c r="I199">
        <v>0.875</v>
      </c>
      <c r="J199">
        <v>32.183</v>
      </c>
      <c r="K199">
        <v>0</v>
      </c>
    </row>
    <row r="200" spans="1:11">
      <c r="A200">
        <v>24309</v>
      </c>
      <c r="B200" t="s">
        <v>646</v>
      </c>
      <c r="C200" t="s">
        <v>514</v>
      </c>
      <c r="E200" t="s">
        <v>142</v>
      </c>
      <c r="F200">
        <v>48</v>
      </c>
      <c r="G200">
        <v>1985</v>
      </c>
      <c r="H200">
        <v>82</v>
      </c>
      <c r="I200">
        <v>25.687999999999999</v>
      </c>
      <c r="J200">
        <v>2098.7289999999998</v>
      </c>
      <c r="K200">
        <v>899</v>
      </c>
    </row>
    <row r="201" spans="1:11">
      <c r="A201">
        <v>24311</v>
      </c>
      <c r="B201" t="s">
        <v>646</v>
      </c>
      <c r="C201" t="s">
        <v>530</v>
      </c>
      <c r="E201" t="s">
        <v>142</v>
      </c>
      <c r="F201">
        <v>48</v>
      </c>
      <c r="G201">
        <v>1989</v>
      </c>
      <c r="H201">
        <v>747</v>
      </c>
      <c r="I201">
        <v>0</v>
      </c>
      <c r="J201">
        <v>0</v>
      </c>
      <c r="K201">
        <v>0</v>
      </c>
    </row>
    <row r="202" spans="1:11">
      <c r="A202">
        <v>13075</v>
      </c>
      <c r="B202" t="s">
        <v>1450</v>
      </c>
      <c r="C202" t="s">
        <v>886</v>
      </c>
      <c r="D202" t="s">
        <v>80</v>
      </c>
      <c r="E202" t="s">
        <v>142</v>
      </c>
      <c r="F202">
        <v>48</v>
      </c>
      <c r="G202">
        <v>1986</v>
      </c>
      <c r="H202">
        <v>546</v>
      </c>
      <c r="I202">
        <v>2.75</v>
      </c>
      <c r="J202">
        <v>115.297</v>
      </c>
      <c r="K202">
        <v>0</v>
      </c>
    </row>
    <row r="203" spans="1:11">
      <c r="A203">
        <v>16020</v>
      </c>
      <c r="B203" t="s">
        <v>1451</v>
      </c>
      <c r="C203" t="s">
        <v>602</v>
      </c>
      <c r="E203" t="s">
        <v>578</v>
      </c>
      <c r="F203">
        <v>45</v>
      </c>
      <c r="G203">
        <v>1968</v>
      </c>
      <c r="H203">
        <v>372</v>
      </c>
      <c r="I203">
        <v>5.375</v>
      </c>
      <c r="J203">
        <v>361.416</v>
      </c>
      <c r="K203">
        <v>102</v>
      </c>
    </row>
    <row r="204" spans="1:11">
      <c r="A204">
        <v>15027</v>
      </c>
      <c r="B204" t="s">
        <v>1452</v>
      </c>
      <c r="C204" t="s">
        <v>521</v>
      </c>
      <c r="E204" t="s">
        <v>1132</v>
      </c>
      <c r="F204">
        <v>73</v>
      </c>
      <c r="G204">
        <v>1951</v>
      </c>
      <c r="H204">
        <v>531</v>
      </c>
      <c r="I204">
        <v>3.7509999999999999</v>
      </c>
      <c r="J204">
        <v>131.62700000000001</v>
      </c>
      <c r="K204">
        <v>0</v>
      </c>
    </row>
    <row r="205" spans="1:11">
      <c r="A205">
        <v>10021</v>
      </c>
      <c r="B205" t="s">
        <v>647</v>
      </c>
      <c r="C205" t="s">
        <v>602</v>
      </c>
      <c r="E205" t="s">
        <v>468</v>
      </c>
      <c r="F205">
        <v>67</v>
      </c>
      <c r="G205">
        <v>1964</v>
      </c>
      <c r="H205">
        <v>388</v>
      </c>
      <c r="I205">
        <v>3.8130000000000002</v>
      </c>
      <c r="J205">
        <v>343.31599999999997</v>
      </c>
      <c r="K205">
        <v>177</v>
      </c>
    </row>
    <row r="206" spans="1:11">
      <c r="A206">
        <v>17062</v>
      </c>
      <c r="B206" t="s">
        <v>1453</v>
      </c>
      <c r="C206" t="s">
        <v>595</v>
      </c>
      <c r="D206" t="s">
        <v>64</v>
      </c>
      <c r="E206" t="s">
        <v>1378</v>
      </c>
      <c r="F206">
        <v>82</v>
      </c>
      <c r="G206">
        <v>2004</v>
      </c>
      <c r="H206">
        <v>595</v>
      </c>
      <c r="I206">
        <v>2.032</v>
      </c>
      <c r="J206">
        <v>79.516999999999996</v>
      </c>
      <c r="K206">
        <v>0</v>
      </c>
    </row>
    <row r="207" spans="1:11">
      <c r="A207">
        <v>96108</v>
      </c>
      <c r="B207" t="s">
        <v>1454</v>
      </c>
      <c r="C207" t="s">
        <v>521</v>
      </c>
      <c r="E207" t="s">
        <v>474</v>
      </c>
      <c r="F207">
        <v>1</v>
      </c>
      <c r="G207">
        <v>1967</v>
      </c>
      <c r="H207">
        <v>380</v>
      </c>
      <c r="I207">
        <v>2.6880000000000002</v>
      </c>
      <c r="J207">
        <v>349.89600000000002</v>
      </c>
      <c r="K207">
        <v>213</v>
      </c>
    </row>
    <row r="208" spans="1:11">
      <c r="A208">
        <v>96059</v>
      </c>
      <c r="B208" t="s">
        <v>648</v>
      </c>
      <c r="C208" t="s">
        <v>649</v>
      </c>
      <c r="D208" t="s">
        <v>80</v>
      </c>
      <c r="E208" t="s">
        <v>474</v>
      </c>
      <c r="F208">
        <v>1</v>
      </c>
      <c r="G208">
        <v>1970</v>
      </c>
      <c r="H208">
        <v>71</v>
      </c>
      <c r="I208">
        <v>24.75</v>
      </c>
      <c r="J208">
        <v>2224.73</v>
      </c>
      <c r="K208">
        <v>1041</v>
      </c>
    </row>
    <row r="209" spans="1:11">
      <c r="A209">
        <v>98419</v>
      </c>
      <c r="B209" t="s">
        <v>653</v>
      </c>
      <c r="C209" t="s">
        <v>547</v>
      </c>
      <c r="E209" t="s">
        <v>466</v>
      </c>
      <c r="F209">
        <v>27</v>
      </c>
      <c r="G209">
        <v>1952</v>
      </c>
      <c r="H209">
        <v>301</v>
      </c>
      <c r="I209">
        <v>7.25</v>
      </c>
      <c r="J209">
        <v>563.34299999999996</v>
      </c>
      <c r="K209">
        <v>237</v>
      </c>
    </row>
    <row r="210" spans="1:11">
      <c r="A210">
        <v>17075</v>
      </c>
      <c r="B210" t="s">
        <v>654</v>
      </c>
      <c r="C210" t="s">
        <v>1455</v>
      </c>
      <c r="D210" t="s">
        <v>651</v>
      </c>
      <c r="E210" t="s">
        <v>466</v>
      </c>
      <c r="F210">
        <v>27</v>
      </c>
      <c r="G210">
        <v>2011</v>
      </c>
      <c r="H210">
        <v>748</v>
      </c>
      <c r="I210">
        <v>0</v>
      </c>
      <c r="J210">
        <v>0</v>
      </c>
      <c r="K210">
        <v>0</v>
      </c>
    </row>
    <row r="211" spans="1:11">
      <c r="A211">
        <v>14006</v>
      </c>
      <c r="B211" t="s">
        <v>1456</v>
      </c>
      <c r="C211" t="s">
        <v>514</v>
      </c>
      <c r="E211" t="s">
        <v>474</v>
      </c>
      <c r="F211">
        <v>1</v>
      </c>
      <c r="G211">
        <v>1970</v>
      </c>
      <c r="H211">
        <v>128</v>
      </c>
      <c r="I211">
        <v>21.939</v>
      </c>
      <c r="J211">
        <v>1739.431</v>
      </c>
      <c r="K211">
        <v>780</v>
      </c>
    </row>
    <row r="212" spans="1:11">
      <c r="A212">
        <v>17032</v>
      </c>
      <c r="B212" t="s">
        <v>1457</v>
      </c>
      <c r="C212" t="s">
        <v>751</v>
      </c>
      <c r="D212" t="s">
        <v>651</v>
      </c>
      <c r="E212" t="s">
        <v>474</v>
      </c>
      <c r="F212">
        <v>1</v>
      </c>
      <c r="G212">
        <v>2000</v>
      </c>
      <c r="H212">
        <v>544</v>
      </c>
      <c r="I212">
        <v>1.9379999999999999</v>
      </c>
      <c r="J212">
        <v>116.32</v>
      </c>
      <c r="K212">
        <v>26</v>
      </c>
    </row>
    <row r="213" spans="1:11">
      <c r="A213">
        <v>16103</v>
      </c>
      <c r="B213" t="s">
        <v>1458</v>
      </c>
      <c r="C213" t="s">
        <v>880</v>
      </c>
      <c r="D213" t="s">
        <v>80</v>
      </c>
      <c r="E213" t="s">
        <v>1140</v>
      </c>
      <c r="F213">
        <v>42</v>
      </c>
      <c r="G213">
        <v>1972</v>
      </c>
      <c r="H213">
        <v>625</v>
      </c>
      <c r="I213">
        <v>0.59399999999999997</v>
      </c>
      <c r="J213">
        <v>59.612000000000002</v>
      </c>
      <c r="K213">
        <v>34</v>
      </c>
    </row>
    <row r="214" spans="1:11">
      <c r="A214">
        <v>98423</v>
      </c>
      <c r="B214" t="s">
        <v>655</v>
      </c>
      <c r="C214" t="s">
        <v>507</v>
      </c>
      <c r="E214" t="s">
        <v>466</v>
      </c>
      <c r="F214">
        <v>27</v>
      </c>
      <c r="G214">
        <v>1982</v>
      </c>
      <c r="H214">
        <v>201</v>
      </c>
      <c r="I214">
        <v>14.438000000000001</v>
      </c>
      <c r="J214">
        <v>1076.3599999999999</v>
      </c>
      <c r="K214">
        <v>462</v>
      </c>
    </row>
    <row r="215" spans="1:11">
      <c r="A215">
        <v>21796</v>
      </c>
      <c r="B215" t="s">
        <v>656</v>
      </c>
      <c r="C215" t="s">
        <v>650</v>
      </c>
      <c r="D215" t="s">
        <v>80</v>
      </c>
      <c r="E215" t="s">
        <v>466</v>
      </c>
      <c r="F215">
        <v>27</v>
      </c>
      <c r="G215">
        <v>1992</v>
      </c>
      <c r="H215">
        <v>450</v>
      </c>
      <c r="I215">
        <v>3.1880000000000002</v>
      </c>
      <c r="J215">
        <v>223.64699999999999</v>
      </c>
      <c r="K215">
        <v>75</v>
      </c>
    </row>
    <row r="216" spans="1:11">
      <c r="A216">
        <v>99500</v>
      </c>
      <c r="B216" t="s">
        <v>656</v>
      </c>
      <c r="C216" t="s">
        <v>657</v>
      </c>
      <c r="D216" t="s">
        <v>80</v>
      </c>
      <c r="E216" t="s">
        <v>466</v>
      </c>
      <c r="F216">
        <v>27</v>
      </c>
      <c r="G216">
        <v>1962</v>
      </c>
      <c r="H216">
        <v>337</v>
      </c>
      <c r="I216">
        <v>5.625</v>
      </c>
      <c r="J216">
        <v>435.82100000000003</v>
      </c>
      <c r="K216">
        <v>174</v>
      </c>
    </row>
    <row r="217" spans="1:11">
      <c r="A217">
        <v>98477</v>
      </c>
      <c r="B217" t="s">
        <v>658</v>
      </c>
      <c r="C217" t="s">
        <v>659</v>
      </c>
      <c r="E217" t="s">
        <v>528</v>
      </c>
      <c r="F217">
        <v>16</v>
      </c>
      <c r="G217">
        <v>1987</v>
      </c>
      <c r="H217">
        <v>228</v>
      </c>
      <c r="I217">
        <v>20.376000000000001</v>
      </c>
      <c r="J217">
        <v>885.673</v>
      </c>
      <c r="K217">
        <v>195</v>
      </c>
    </row>
    <row r="218" spans="1:11">
      <c r="A218">
        <v>98422</v>
      </c>
      <c r="B218" t="s">
        <v>658</v>
      </c>
      <c r="C218" t="s">
        <v>660</v>
      </c>
      <c r="E218" t="s">
        <v>528</v>
      </c>
      <c r="F218">
        <v>16</v>
      </c>
      <c r="G218">
        <v>1953</v>
      </c>
      <c r="H218">
        <v>151</v>
      </c>
      <c r="I218">
        <v>19.251000000000001</v>
      </c>
      <c r="J218">
        <v>1479.943</v>
      </c>
      <c r="K218">
        <v>718</v>
      </c>
    </row>
    <row r="219" spans="1:11">
      <c r="A219">
        <v>98476</v>
      </c>
      <c r="B219" t="s">
        <v>661</v>
      </c>
      <c r="C219" t="s">
        <v>662</v>
      </c>
      <c r="D219" t="s">
        <v>80</v>
      </c>
      <c r="E219" t="s">
        <v>528</v>
      </c>
      <c r="F219">
        <v>16</v>
      </c>
      <c r="G219">
        <v>1957</v>
      </c>
      <c r="H219">
        <v>580</v>
      </c>
      <c r="I219">
        <v>2.7810000000000001</v>
      </c>
      <c r="J219">
        <v>89.33</v>
      </c>
      <c r="K219">
        <v>15</v>
      </c>
    </row>
    <row r="220" spans="1:11">
      <c r="A220">
        <v>27011</v>
      </c>
      <c r="B220" t="s">
        <v>663</v>
      </c>
      <c r="C220" t="s">
        <v>487</v>
      </c>
      <c r="D220" t="s">
        <v>80</v>
      </c>
      <c r="E220" t="s">
        <v>513</v>
      </c>
      <c r="F220">
        <v>59</v>
      </c>
      <c r="G220">
        <v>1991</v>
      </c>
      <c r="H220">
        <v>535</v>
      </c>
      <c r="I220">
        <v>1.8440000000000001</v>
      </c>
      <c r="J220">
        <v>128.126</v>
      </c>
      <c r="K220">
        <v>61</v>
      </c>
    </row>
    <row r="221" spans="1:11">
      <c r="A221">
        <v>11058</v>
      </c>
      <c r="B221" t="s">
        <v>1042</v>
      </c>
      <c r="C221" t="s">
        <v>540</v>
      </c>
      <c r="E221" t="s">
        <v>477</v>
      </c>
      <c r="F221">
        <v>21</v>
      </c>
      <c r="G221">
        <v>1960</v>
      </c>
      <c r="H221">
        <v>230</v>
      </c>
      <c r="I221">
        <v>12.609</v>
      </c>
      <c r="J221">
        <v>875.48699999999997</v>
      </c>
      <c r="K221">
        <v>390</v>
      </c>
    </row>
    <row r="222" spans="1:11">
      <c r="A222">
        <v>14028</v>
      </c>
      <c r="B222" t="s">
        <v>1459</v>
      </c>
      <c r="C222" t="s">
        <v>1460</v>
      </c>
      <c r="D222" t="s">
        <v>80</v>
      </c>
      <c r="E222" t="s">
        <v>1461</v>
      </c>
      <c r="F222">
        <v>77</v>
      </c>
      <c r="G222">
        <v>1958</v>
      </c>
      <c r="H222">
        <v>210</v>
      </c>
      <c r="I222">
        <v>15.22</v>
      </c>
      <c r="J222">
        <v>1010.001</v>
      </c>
      <c r="K222">
        <v>449</v>
      </c>
    </row>
    <row r="223" spans="1:11">
      <c r="A223">
        <v>13054</v>
      </c>
      <c r="B223" t="s">
        <v>1152</v>
      </c>
      <c r="C223" t="s">
        <v>1153</v>
      </c>
      <c r="E223" t="s">
        <v>1154</v>
      </c>
      <c r="F223">
        <v>15</v>
      </c>
      <c r="G223">
        <v>1981</v>
      </c>
      <c r="H223">
        <v>260</v>
      </c>
      <c r="I223">
        <v>11.657</v>
      </c>
      <c r="J223">
        <v>723.38800000000003</v>
      </c>
      <c r="K223">
        <v>224</v>
      </c>
    </row>
    <row r="224" spans="1:11">
      <c r="A224">
        <v>14060</v>
      </c>
      <c r="B224" t="s">
        <v>664</v>
      </c>
      <c r="C224" t="s">
        <v>521</v>
      </c>
      <c r="E224" t="s">
        <v>474</v>
      </c>
      <c r="F224">
        <v>1</v>
      </c>
      <c r="G224">
        <v>1975</v>
      </c>
      <c r="H224">
        <v>79</v>
      </c>
      <c r="I224">
        <v>31.375</v>
      </c>
      <c r="J224">
        <v>2151.453</v>
      </c>
      <c r="K224">
        <v>863</v>
      </c>
    </row>
    <row r="225" spans="1:11">
      <c r="A225">
        <v>16075</v>
      </c>
      <c r="B225" t="s">
        <v>1462</v>
      </c>
      <c r="C225" t="s">
        <v>521</v>
      </c>
      <c r="E225" t="s">
        <v>1410</v>
      </c>
      <c r="F225">
        <v>84</v>
      </c>
      <c r="G225">
        <v>1954</v>
      </c>
      <c r="H225">
        <v>218</v>
      </c>
      <c r="I225">
        <v>18.126000000000001</v>
      </c>
      <c r="J225">
        <v>938.77200000000005</v>
      </c>
      <c r="K225">
        <v>282</v>
      </c>
    </row>
    <row r="226" spans="1:11">
      <c r="A226">
        <v>11027</v>
      </c>
      <c r="B226" t="s">
        <v>1043</v>
      </c>
      <c r="C226" t="s">
        <v>1044</v>
      </c>
      <c r="E226" t="s">
        <v>1136</v>
      </c>
      <c r="F226">
        <v>24</v>
      </c>
      <c r="G226">
        <v>1985</v>
      </c>
      <c r="H226">
        <v>749</v>
      </c>
      <c r="I226">
        <v>0</v>
      </c>
      <c r="J226">
        <v>0</v>
      </c>
      <c r="K226">
        <v>0</v>
      </c>
    </row>
    <row r="227" spans="1:11">
      <c r="A227">
        <v>21851</v>
      </c>
      <c r="B227" t="s">
        <v>665</v>
      </c>
      <c r="C227" t="s">
        <v>496</v>
      </c>
      <c r="E227" t="s">
        <v>1136</v>
      </c>
      <c r="F227">
        <v>24</v>
      </c>
      <c r="G227">
        <v>1988</v>
      </c>
      <c r="H227">
        <v>163</v>
      </c>
      <c r="I227">
        <v>12.75</v>
      </c>
      <c r="J227">
        <v>1313.2170000000001</v>
      </c>
      <c r="K227">
        <v>682</v>
      </c>
    </row>
    <row r="228" spans="1:11">
      <c r="A228">
        <v>15091</v>
      </c>
      <c r="B228" t="s">
        <v>665</v>
      </c>
      <c r="C228" t="s">
        <v>540</v>
      </c>
      <c r="E228" t="s">
        <v>578</v>
      </c>
      <c r="F228">
        <v>45</v>
      </c>
      <c r="G228">
        <v>1950</v>
      </c>
      <c r="H228">
        <v>750</v>
      </c>
      <c r="I228">
        <v>0</v>
      </c>
      <c r="J228">
        <v>0</v>
      </c>
      <c r="K228">
        <v>0</v>
      </c>
    </row>
    <row r="229" spans="1:11">
      <c r="A229">
        <v>14070</v>
      </c>
      <c r="B229" t="s">
        <v>1463</v>
      </c>
      <c r="C229" t="s">
        <v>602</v>
      </c>
      <c r="E229" t="s">
        <v>142</v>
      </c>
      <c r="F229">
        <v>48</v>
      </c>
      <c r="G229">
        <v>1957</v>
      </c>
      <c r="H229">
        <v>588</v>
      </c>
      <c r="I229">
        <v>2.5</v>
      </c>
      <c r="J229">
        <v>84.805000000000007</v>
      </c>
      <c r="K229">
        <v>0</v>
      </c>
    </row>
    <row r="230" spans="1:11">
      <c r="A230">
        <v>14014</v>
      </c>
      <c r="B230" t="s">
        <v>1464</v>
      </c>
      <c r="C230" t="s">
        <v>880</v>
      </c>
      <c r="D230" t="s">
        <v>80</v>
      </c>
      <c r="E230" t="s">
        <v>142</v>
      </c>
      <c r="F230">
        <v>48</v>
      </c>
      <c r="G230">
        <v>1953</v>
      </c>
      <c r="H230">
        <v>683</v>
      </c>
      <c r="I230">
        <v>0.438</v>
      </c>
      <c r="J230">
        <v>14.840999999999999</v>
      </c>
      <c r="K230">
        <v>0</v>
      </c>
    </row>
    <row r="231" spans="1:11">
      <c r="A231">
        <v>96089</v>
      </c>
      <c r="B231" t="s">
        <v>666</v>
      </c>
      <c r="C231" t="s">
        <v>493</v>
      </c>
      <c r="E231" t="s">
        <v>528</v>
      </c>
      <c r="F231">
        <v>16</v>
      </c>
      <c r="G231">
        <v>1968</v>
      </c>
      <c r="H231">
        <v>549</v>
      </c>
      <c r="I231">
        <v>3.625</v>
      </c>
      <c r="J231">
        <v>113.69</v>
      </c>
      <c r="K231">
        <v>0</v>
      </c>
    </row>
    <row r="232" spans="1:11">
      <c r="A232">
        <v>13028</v>
      </c>
      <c r="B232" t="s">
        <v>1155</v>
      </c>
      <c r="C232" t="s">
        <v>546</v>
      </c>
      <c r="E232" t="s">
        <v>1128</v>
      </c>
      <c r="F232">
        <v>76</v>
      </c>
      <c r="G232">
        <v>1959</v>
      </c>
      <c r="H232">
        <v>679</v>
      </c>
      <c r="I232">
        <v>0.46899999999999997</v>
      </c>
      <c r="J232">
        <v>16.907</v>
      </c>
      <c r="K232">
        <v>0</v>
      </c>
    </row>
    <row r="233" spans="1:11">
      <c r="A233">
        <v>25002</v>
      </c>
      <c r="B233" t="s">
        <v>667</v>
      </c>
      <c r="C233" t="s">
        <v>600</v>
      </c>
      <c r="D233" t="s">
        <v>80</v>
      </c>
      <c r="E233" t="s">
        <v>1419</v>
      </c>
      <c r="F233">
        <v>54</v>
      </c>
      <c r="G233">
        <v>1973</v>
      </c>
      <c r="H233">
        <v>687</v>
      </c>
      <c r="I233">
        <v>0.313</v>
      </c>
      <c r="J233">
        <v>13.087</v>
      </c>
      <c r="K233">
        <v>0</v>
      </c>
    </row>
    <row r="234" spans="1:11">
      <c r="A234">
        <v>24240</v>
      </c>
      <c r="B234" t="s">
        <v>668</v>
      </c>
      <c r="C234" t="s">
        <v>493</v>
      </c>
      <c r="E234" t="s">
        <v>168</v>
      </c>
      <c r="F234">
        <v>17</v>
      </c>
      <c r="G234">
        <v>1976</v>
      </c>
      <c r="H234">
        <v>67</v>
      </c>
      <c r="I234">
        <v>28.5</v>
      </c>
      <c r="J234">
        <v>2256.8029999999999</v>
      </c>
      <c r="K234">
        <v>950</v>
      </c>
    </row>
    <row r="235" spans="1:11">
      <c r="A235">
        <v>15063</v>
      </c>
      <c r="B235" t="s">
        <v>1465</v>
      </c>
      <c r="C235" t="s">
        <v>600</v>
      </c>
      <c r="D235" t="s">
        <v>651</v>
      </c>
      <c r="E235" t="s">
        <v>1136</v>
      </c>
      <c r="F235">
        <v>24</v>
      </c>
      <c r="G235">
        <v>2015</v>
      </c>
      <c r="H235">
        <v>686</v>
      </c>
      <c r="I235">
        <v>0.28100000000000003</v>
      </c>
      <c r="J235">
        <v>13.254</v>
      </c>
      <c r="K235">
        <v>0</v>
      </c>
    </row>
    <row r="236" spans="1:11">
      <c r="A236">
        <v>98373</v>
      </c>
      <c r="B236" t="s">
        <v>1465</v>
      </c>
      <c r="C236" t="s">
        <v>948</v>
      </c>
      <c r="D236" t="s">
        <v>80</v>
      </c>
      <c r="E236" t="s">
        <v>1136</v>
      </c>
      <c r="F236">
        <v>24</v>
      </c>
      <c r="G236">
        <v>1985</v>
      </c>
      <c r="H236">
        <v>116</v>
      </c>
      <c r="I236">
        <v>19.25</v>
      </c>
      <c r="J236">
        <v>1811.587</v>
      </c>
      <c r="K236">
        <v>882</v>
      </c>
    </row>
    <row r="237" spans="1:11">
      <c r="A237">
        <v>28038</v>
      </c>
      <c r="B237" t="s">
        <v>669</v>
      </c>
      <c r="C237" t="s">
        <v>580</v>
      </c>
      <c r="D237" t="s">
        <v>80</v>
      </c>
      <c r="E237" t="s">
        <v>170</v>
      </c>
      <c r="F237">
        <v>19</v>
      </c>
      <c r="G237">
        <v>1954</v>
      </c>
      <c r="H237">
        <v>395</v>
      </c>
      <c r="I237">
        <v>4.141</v>
      </c>
      <c r="J237">
        <v>328.72800000000001</v>
      </c>
      <c r="K237">
        <v>156</v>
      </c>
    </row>
    <row r="238" spans="1:11">
      <c r="A238">
        <v>25085</v>
      </c>
      <c r="B238" t="s">
        <v>670</v>
      </c>
      <c r="C238" t="s">
        <v>671</v>
      </c>
      <c r="E238" t="s">
        <v>506</v>
      </c>
      <c r="F238">
        <v>29</v>
      </c>
      <c r="G238">
        <v>1961</v>
      </c>
      <c r="H238">
        <v>538</v>
      </c>
      <c r="I238">
        <v>1.907</v>
      </c>
      <c r="J238">
        <v>123.21599999999999</v>
      </c>
      <c r="K238">
        <v>38</v>
      </c>
    </row>
    <row r="239" spans="1:11">
      <c r="A239">
        <v>14063</v>
      </c>
      <c r="B239" t="s">
        <v>670</v>
      </c>
      <c r="C239" t="s">
        <v>652</v>
      </c>
      <c r="E239" t="s">
        <v>528</v>
      </c>
      <c r="F239">
        <v>16</v>
      </c>
      <c r="G239">
        <v>1983</v>
      </c>
      <c r="H239">
        <v>751</v>
      </c>
      <c r="I239">
        <v>0</v>
      </c>
      <c r="J239">
        <v>0</v>
      </c>
      <c r="K239">
        <v>0</v>
      </c>
    </row>
    <row r="240" spans="1:11">
      <c r="A240">
        <v>13049</v>
      </c>
      <c r="B240" t="s">
        <v>1156</v>
      </c>
      <c r="C240" t="s">
        <v>521</v>
      </c>
      <c r="E240" t="s">
        <v>1123</v>
      </c>
      <c r="F240">
        <v>2</v>
      </c>
      <c r="G240">
        <v>1955</v>
      </c>
      <c r="H240">
        <v>651</v>
      </c>
      <c r="I240">
        <v>0.5</v>
      </c>
      <c r="J240">
        <v>37.969000000000001</v>
      </c>
      <c r="K240">
        <v>15</v>
      </c>
    </row>
    <row r="241" spans="1:11">
      <c r="A241">
        <v>16077</v>
      </c>
      <c r="B241" t="s">
        <v>1466</v>
      </c>
      <c r="C241" t="s">
        <v>493</v>
      </c>
      <c r="E241" t="s">
        <v>1410</v>
      </c>
      <c r="F241">
        <v>84</v>
      </c>
      <c r="G241">
        <v>1953</v>
      </c>
      <c r="H241">
        <v>224</v>
      </c>
      <c r="I241">
        <v>19.689</v>
      </c>
      <c r="J241">
        <v>896.49400000000003</v>
      </c>
      <c r="K241">
        <v>217</v>
      </c>
    </row>
    <row r="242" spans="1:11">
      <c r="A242">
        <v>10108</v>
      </c>
      <c r="B242" t="s">
        <v>672</v>
      </c>
      <c r="C242" t="s">
        <v>628</v>
      </c>
      <c r="D242" t="s">
        <v>80</v>
      </c>
      <c r="E242" t="s">
        <v>1126</v>
      </c>
      <c r="F242">
        <v>70</v>
      </c>
      <c r="G242">
        <v>1935</v>
      </c>
      <c r="H242">
        <v>752</v>
      </c>
      <c r="I242">
        <v>0</v>
      </c>
      <c r="J242">
        <v>0</v>
      </c>
      <c r="K242">
        <v>0</v>
      </c>
    </row>
    <row r="243" spans="1:11">
      <c r="A243">
        <v>96135</v>
      </c>
      <c r="B243" t="s">
        <v>673</v>
      </c>
      <c r="C243" t="s">
        <v>527</v>
      </c>
      <c r="D243" t="s">
        <v>80</v>
      </c>
      <c r="E243" t="s">
        <v>462</v>
      </c>
      <c r="F243">
        <v>7</v>
      </c>
      <c r="G243">
        <v>1975</v>
      </c>
      <c r="H243">
        <v>753</v>
      </c>
      <c r="I243">
        <v>0</v>
      </c>
      <c r="J243">
        <v>0</v>
      </c>
      <c r="K243">
        <v>0</v>
      </c>
    </row>
    <row r="244" spans="1:11">
      <c r="A244">
        <v>12057</v>
      </c>
      <c r="B244" t="s">
        <v>673</v>
      </c>
      <c r="C244" t="s">
        <v>618</v>
      </c>
      <c r="D244" t="s">
        <v>80</v>
      </c>
      <c r="E244" t="s">
        <v>466</v>
      </c>
      <c r="F244">
        <v>27</v>
      </c>
      <c r="G244">
        <v>1984</v>
      </c>
      <c r="H244">
        <v>259</v>
      </c>
      <c r="I244">
        <v>8.766</v>
      </c>
      <c r="J244">
        <v>725.82399999999996</v>
      </c>
      <c r="K244">
        <v>330</v>
      </c>
    </row>
    <row r="245" spans="1:11">
      <c r="A245">
        <v>15060</v>
      </c>
      <c r="B245" t="s">
        <v>1467</v>
      </c>
      <c r="C245" t="s">
        <v>522</v>
      </c>
      <c r="E245" t="s">
        <v>1140</v>
      </c>
      <c r="F245">
        <v>42</v>
      </c>
      <c r="G245">
        <v>1955</v>
      </c>
      <c r="H245">
        <v>83</v>
      </c>
      <c r="I245">
        <v>26.344999999999999</v>
      </c>
      <c r="J245">
        <v>2095.2150000000001</v>
      </c>
      <c r="K245">
        <v>1023</v>
      </c>
    </row>
    <row r="246" spans="1:11">
      <c r="A246">
        <v>12035</v>
      </c>
      <c r="B246" t="s">
        <v>1157</v>
      </c>
      <c r="C246" t="s">
        <v>571</v>
      </c>
      <c r="D246" t="s">
        <v>80</v>
      </c>
      <c r="E246" t="s">
        <v>1132</v>
      </c>
      <c r="F246">
        <v>73</v>
      </c>
      <c r="G246">
        <v>1945</v>
      </c>
      <c r="H246">
        <v>263</v>
      </c>
      <c r="I246">
        <v>10.968999999999999</v>
      </c>
      <c r="J246">
        <v>716.11500000000001</v>
      </c>
      <c r="K246">
        <v>260</v>
      </c>
    </row>
    <row r="247" spans="1:11">
      <c r="A247">
        <v>28051</v>
      </c>
      <c r="B247" t="s">
        <v>674</v>
      </c>
      <c r="C247" t="s">
        <v>675</v>
      </c>
      <c r="E247" t="s">
        <v>170</v>
      </c>
      <c r="F247">
        <v>19</v>
      </c>
      <c r="G247">
        <v>1963</v>
      </c>
      <c r="H247">
        <v>115</v>
      </c>
      <c r="I247">
        <v>26.97</v>
      </c>
      <c r="J247">
        <v>1814.481</v>
      </c>
      <c r="K247">
        <v>740</v>
      </c>
    </row>
    <row r="248" spans="1:11">
      <c r="A248">
        <v>25003</v>
      </c>
      <c r="B248" t="s">
        <v>676</v>
      </c>
      <c r="C248" t="s">
        <v>677</v>
      </c>
      <c r="D248" t="s">
        <v>80</v>
      </c>
      <c r="E248" t="s">
        <v>1419</v>
      </c>
      <c r="F248">
        <v>54</v>
      </c>
      <c r="G248">
        <v>1973</v>
      </c>
      <c r="H248">
        <v>53</v>
      </c>
      <c r="I248">
        <v>31.25</v>
      </c>
      <c r="J248">
        <v>2453.873</v>
      </c>
      <c r="K248">
        <v>1106</v>
      </c>
    </row>
    <row r="249" spans="1:11">
      <c r="A249">
        <v>17028</v>
      </c>
      <c r="B249" t="s">
        <v>1468</v>
      </c>
      <c r="C249" t="s">
        <v>889</v>
      </c>
      <c r="E249" t="s">
        <v>466</v>
      </c>
      <c r="F249">
        <v>27</v>
      </c>
      <c r="G249">
        <v>1974</v>
      </c>
      <c r="H249">
        <v>435</v>
      </c>
      <c r="I249">
        <v>6.9379999999999997</v>
      </c>
      <c r="J249">
        <v>251.78700000000001</v>
      </c>
      <c r="K249">
        <v>0</v>
      </c>
    </row>
    <row r="250" spans="1:11">
      <c r="A250">
        <v>17076</v>
      </c>
      <c r="B250" t="s">
        <v>1469</v>
      </c>
      <c r="C250" t="s">
        <v>1470</v>
      </c>
      <c r="D250" t="s">
        <v>651</v>
      </c>
      <c r="E250" t="s">
        <v>466</v>
      </c>
      <c r="F250">
        <v>27</v>
      </c>
      <c r="G250">
        <v>2009</v>
      </c>
      <c r="H250">
        <v>754</v>
      </c>
      <c r="I250">
        <v>0</v>
      </c>
      <c r="J250">
        <v>0</v>
      </c>
      <c r="K250">
        <v>0</v>
      </c>
    </row>
    <row r="251" spans="1:11">
      <c r="A251">
        <v>13065</v>
      </c>
      <c r="B251" t="s">
        <v>1244</v>
      </c>
      <c r="C251" t="s">
        <v>541</v>
      </c>
      <c r="E251" t="s">
        <v>468</v>
      </c>
      <c r="F251">
        <v>67</v>
      </c>
      <c r="G251">
        <v>1961</v>
      </c>
      <c r="H251">
        <v>755</v>
      </c>
      <c r="I251">
        <v>0</v>
      </c>
      <c r="J251">
        <v>0</v>
      </c>
      <c r="K251">
        <v>0</v>
      </c>
    </row>
    <row r="252" spans="1:11">
      <c r="A252">
        <v>16017</v>
      </c>
      <c r="B252" t="s">
        <v>1471</v>
      </c>
      <c r="C252" t="s">
        <v>547</v>
      </c>
      <c r="D252" t="s">
        <v>64</v>
      </c>
      <c r="E252" t="s">
        <v>1419</v>
      </c>
      <c r="F252">
        <v>54</v>
      </c>
      <c r="G252">
        <v>2007</v>
      </c>
      <c r="H252">
        <v>452</v>
      </c>
      <c r="I252">
        <v>4.5860000000000003</v>
      </c>
      <c r="J252">
        <v>220.97200000000001</v>
      </c>
      <c r="K252">
        <v>20</v>
      </c>
    </row>
    <row r="253" spans="1:11">
      <c r="A253">
        <v>10079</v>
      </c>
      <c r="B253" t="s">
        <v>678</v>
      </c>
      <c r="C253" t="s">
        <v>679</v>
      </c>
      <c r="E253" t="s">
        <v>1014</v>
      </c>
      <c r="F253">
        <v>69</v>
      </c>
      <c r="G253">
        <v>1951</v>
      </c>
      <c r="H253">
        <v>213</v>
      </c>
      <c r="I253">
        <v>9.9540000000000006</v>
      </c>
      <c r="J253">
        <v>989.14700000000005</v>
      </c>
      <c r="K253">
        <v>546</v>
      </c>
    </row>
    <row r="254" spans="1:11">
      <c r="A254">
        <v>15044</v>
      </c>
      <c r="B254" t="s">
        <v>1472</v>
      </c>
      <c r="C254" t="s">
        <v>904</v>
      </c>
      <c r="D254" t="s">
        <v>80</v>
      </c>
      <c r="E254" t="s">
        <v>1126</v>
      </c>
      <c r="F254">
        <v>70</v>
      </c>
      <c r="G254">
        <v>1946</v>
      </c>
      <c r="H254">
        <v>756</v>
      </c>
      <c r="I254">
        <v>0</v>
      </c>
      <c r="J254">
        <v>0</v>
      </c>
      <c r="K254">
        <v>0</v>
      </c>
    </row>
    <row r="255" spans="1:11">
      <c r="A255">
        <v>96109</v>
      </c>
      <c r="B255" t="s">
        <v>681</v>
      </c>
      <c r="C255" t="s">
        <v>546</v>
      </c>
      <c r="E255" t="s">
        <v>682</v>
      </c>
      <c r="F255">
        <v>10</v>
      </c>
      <c r="G255">
        <v>1959</v>
      </c>
      <c r="H255">
        <v>646</v>
      </c>
      <c r="I255">
        <v>2</v>
      </c>
      <c r="J255">
        <v>41.98</v>
      </c>
      <c r="K255">
        <v>0</v>
      </c>
    </row>
    <row r="256" spans="1:11">
      <c r="A256">
        <v>22982</v>
      </c>
      <c r="B256" t="s">
        <v>683</v>
      </c>
      <c r="C256" t="s">
        <v>534</v>
      </c>
      <c r="E256" t="s">
        <v>466</v>
      </c>
      <c r="F256">
        <v>27</v>
      </c>
      <c r="G256">
        <v>1964</v>
      </c>
      <c r="H256">
        <v>440</v>
      </c>
      <c r="I256">
        <v>1.8129999999999999</v>
      </c>
      <c r="J256">
        <v>240.68799999999999</v>
      </c>
      <c r="K256">
        <v>141</v>
      </c>
    </row>
    <row r="257" spans="1:11">
      <c r="A257">
        <v>99559</v>
      </c>
      <c r="B257" t="s">
        <v>683</v>
      </c>
      <c r="C257" t="s">
        <v>540</v>
      </c>
      <c r="E257" t="s">
        <v>528</v>
      </c>
      <c r="F257">
        <v>16</v>
      </c>
      <c r="G257">
        <v>1988</v>
      </c>
      <c r="H257">
        <v>603</v>
      </c>
      <c r="I257">
        <v>1.6879999999999999</v>
      </c>
      <c r="J257">
        <v>70.75</v>
      </c>
      <c r="K257">
        <v>0</v>
      </c>
    </row>
    <row r="258" spans="1:11">
      <c r="A258">
        <v>23101</v>
      </c>
      <c r="B258" t="s">
        <v>684</v>
      </c>
      <c r="C258" t="s">
        <v>685</v>
      </c>
      <c r="D258" t="s">
        <v>80</v>
      </c>
      <c r="E258" t="s">
        <v>578</v>
      </c>
      <c r="F258">
        <v>45</v>
      </c>
      <c r="G258">
        <v>1963</v>
      </c>
      <c r="H258">
        <v>757</v>
      </c>
      <c r="I258">
        <v>0</v>
      </c>
      <c r="J258">
        <v>0</v>
      </c>
      <c r="K258">
        <v>0</v>
      </c>
    </row>
    <row r="259" spans="1:11">
      <c r="A259">
        <v>16023</v>
      </c>
      <c r="B259" t="s">
        <v>1473</v>
      </c>
      <c r="C259" t="s">
        <v>1474</v>
      </c>
      <c r="E259" t="s">
        <v>466</v>
      </c>
      <c r="F259">
        <v>27</v>
      </c>
      <c r="G259">
        <v>1966</v>
      </c>
      <c r="H259">
        <v>379</v>
      </c>
      <c r="I259">
        <v>4.2969999999999997</v>
      </c>
      <c r="J259">
        <v>353.81200000000001</v>
      </c>
      <c r="K259">
        <v>166</v>
      </c>
    </row>
    <row r="260" spans="1:11">
      <c r="A260">
        <v>17009</v>
      </c>
      <c r="B260" t="s">
        <v>1475</v>
      </c>
      <c r="C260" t="s">
        <v>1476</v>
      </c>
      <c r="E260" t="s">
        <v>1477</v>
      </c>
      <c r="F260">
        <v>85</v>
      </c>
      <c r="G260">
        <v>1957</v>
      </c>
      <c r="H260">
        <v>758</v>
      </c>
      <c r="I260">
        <v>0</v>
      </c>
      <c r="J260">
        <v>0</v>
      </c>
      <c r="K260">
        <v>0</v>
      </c>
    </row>
    <row r="261" spans="1:11">
      <c r="A261">
        <v>15085</v>
      </c>
      <c r="B261" t="s">
        <v>1478</v>
      </c>
      <c r="C261" t="s">
        <v>602</v>
      </c>
      <c r="E261" t="s">
        <v>1123</v>
      </c>
      <c r="F261">
        <v>2</v>
      </c>
      <c r="G261">
        <v>1996</v>
      </c>
      <c r="H261">
        <v>627</v>
      </c>
      <c r="I261">
        <v>2.1880000000000002</v>
      </c>
      <c r="J261">
        <v>56.512</v>
      </c>
      <c r="K261">
        <v>0</v>
      </c>
    </row>
    <row r="262" spans="1:11">
      <c r="A262">
        <v>27041</v>
      </c>
      <c r="B262" t="s">
        <v>687</v>
      </c>
      <c r="C262" t="s">
        <v>602</v>
      </c>
      <c r="E262" t="s">
        <v>170</v>
      </c>
      <c r="F262">
        <v>19</v>
      </c>
      <c r="G262">
        <v>1957</v>
      </c>
      <c r="H262">
        <v>623</v>
      </c>
      <c r="I262">
        <v>1.875</v>
      </c>
      <c r="J262">
        <v>61.735999999999997</v>
      </c>
      <c r="K262">
        <v>0</v>
      </c>
    </row>
    <row r="263" spans="1:11">
      <c r="A263">
        <v>10109</v>
      </c>
      <c r="B263" t="s">
        <v>688</v>
      </c>
      <c r="C263" t="s">
        <v>509</v>
      </c>
      <c r="E263" t="s">
        <v>1126</v>
      </c>
      <c r="F263">
        <v>70</v>
      </c>
      <c r="G263">
        <v>1947</v>
      </c>
      <c r="H263">
        <v>759</v>
      </c>
      <c r="I263">
        <v>0</v>
      </c>
      <c r="J263">
        <v>0</v>
      </c>
      <c r="K263">
        <v>0</v>
      </c>
    </row>
    <row r="264" spans="1:11">
      <c r="A264">
        <v>10110</v>
      </c>
      <c r="B264" t="s">
        <v>689</v>
      </c>
      <c r="C264" t="s">
        <v>632</v>
      </c>
      <c r="D264" t="s">
        <v>80</v>
      </c>
      <c r="E264" t="s">
        <v>1126</v>
      </c>
      <c r="F264">
        <v>70</v>
      </c>
      <c r="G264">
        <v>1925</v>
      </c>
      <c r="H264">
        <v>760</v>
      </c>
      <c r="I264">
        <v>0</v>
      </c>
      <c r="J264">
        <v>0</v>
      </c>
      <c r="K264">
        <v>0</v>
      </c>
    </row>
    <row r="265" spans="1:11">
      <c r="A265">
        <v>21934</v>
      </c>
      <c r="B265" t="s">
        <v>690</v>
      </c>
      <c r="C265" t="s">
        <v>540</v>
      </c>
      <c r="E265" t="s">
        <v>528</v>
      </c>
      <c r="F265">
        <v>16</v>
      </c>
      <c r="G265">
        <v>1970</v>
      </c>
      <c r="H265">
        <v>643</v>
      </c>
      <c r="I265">
        <v>2.25</v>
      </c>
      <c r="J265">
        <v>47.228000000000002</v>
      </c>
      <c r="K265">
        <v>0</v>
      </c>
    </row>
    <row r="266" spans="1:11">
      <c r="A266">
        <v>15051</v>
      </c>
      <c r="B266" t="s">
        <v>1479</v>
      </c>
      <c r="C266" t="s">
        <v>533</v>
      </c>
      <c r="E266" t="s">
        <v>186</v>
      </c>
      <c r="F266">
        <v>33</v>
      </c>
      <c r="G266">
        <v>1953</v>
      </c>
      <c r="H266">
        <v>425</v>
      </c>
      <c r="I266">
        <v>8.5630000000000006</v>
      </c>
      <c r="J266">
        <v>271.149</v>
      </c>
      <c r="K266">
        <v>0</v>
      </c>
    </row>
    <row r="267" spans="1:11">
      <c r="A267">
        <v>27045</v>
      </c>
      <c r="B267" t="s">
        <v>691</v>
      </c>
      <c r="C267" t="s">
        <v>521</v>
      </c>
      <c r="E267" t="s">
        <v>133</v>
      </c>
      <c r="F267">
        <v>43</v>
      </c>
      <c r="G267">
        <v>1980</v>
      </c>
      <c r="H267">
        <v>761</v>
      </c>
      <c r="I267">
        <v>0</v>
      </c>
      <c r="J267">
        <v>0</v>
      </c>
      <c r="K267">
        <v>0</v>
      </c>
    </row>
    <row r="268" spans="1:11">
      <c r="A268">
        <v>21777</v>
      </c>
      <c r="B268" t="s">
        <v>691</v>
      </c>
      <c r="C268" t="s">
        <v>546</v>
      </c>
      <c r="E268" t="s">
        <v>168</v>
      </c>
      <c r="F268">
        <v>17</v>
      </c>
      <c r="G268">
        <v>1975</v>
      </c>
      <c r="H268">
        <v>278</v>
      </c>
      <c r="I268">
        <v>10.125</v>
      </c>
      <c r="J268">
        <v>657.47400000000005</v>
      </c>
      <c r="K268">
        <v>216</v>
      </c>
    </row>
    <row r="269" spans="1:11">
      <c r="A269">
        <v>23055</v>
      </c>
      <c r="B269" t="s">
        <v>692</v>
      </c>
      <c r="C269" t="s">
        <v>650</v>
      </c>
      <c r="D269" t="s">
        <v>80</v>
      </c>
      <c r="E269" t="s">
        <v>133</v>
      </c>
      <c r="F269">
        <v>43</v>
      </c>
      <c r="G269">
        <v>1977</v>
      </c>
      <c r="H269">
        <v>762</v>
      </c>
      <c r="I269">
        <v>0</v>
      </c>
      <c r="J269">
        <v>0</v>
      </c>
      <c r="K269">
        <v>0</v>
      </c>
    </row>
    <row r="270" spans="1:11">
      <c r="A270">
        <v>24221</v>
      </c>
      <c r="B270" t="s">
        <v>1480</v>
      </c>
      <c r="C270" t="s">
        <v>520</v>
      </c>
      <c r="D270" t="s">
        <v>80</v>
      </c>
      <c r="E270" t="s">
        <v>471</v>
      </c>
      <c r="F270">
        <v>51</v>
      </c>
      <c r="G270">
        <v>1969</v>
      </c>
      <c r="H270">
        <v>763</v>
      </c>
      <c r="I270">
        <v>0</v>
      </c>
      <c r="J270">
        <v>0</v>
      </c>
      <c r="K270">
        <v>0</v>
      </c>
    </row>
    <row r="271" spans="1:11">
      <c r="A271">
        <v>26061</v>
      </c>
      <c r="B271" t="s">
        <v>693</v>
      </c>
      <c r="C271" t="s">
        <v>521</v>
      </c>
      <c r="E271" t="s">
        <v>466</v>
      </c>
      <c r="F271">
        <v>27</v>
      </c>
      <c r="G271">
        <v>1957</v>
      </c>
      <c r="H271">
        <v>208</v>
      </c>
      <c r="I271">
        <v>12.875999999999999</v>
      </c>
      <c r="J271">
        <v>1025.356</v>
      </c>
      <c r="K271">
        <v>452</v>
      </c>
    </row>
    <row r="272" spans="1:11">
      <c r="A272">
        <v>16064</v>
      </c>
      <c r="B272" t="s">
        <v>1481</v>
      </c>
      <c r="C272" t="s">
        <v>566</v>
      </c>
      <c r="E272" t="s">
        <v>1482</v>
      </c>
      <c r="F272">
        <v>83</v>
      </c>
      <c r="G272">
        <v>1972</v>
      </c>
      <c r="H272">
        <v>355</v>
      </c>
      <c r="I272">
        <v>7.2809999999999997</v>
      </c>
      <c r="J272">
        <v>399.05599999999998</v>
      </c>
      <c r="K272">
        <v>118</v>
      </c>
    </row>
    <row r="273" spans="1:11">
      <c r="A273">
        <v>16065</v>
      </c>
      <c r="B273" t="s">
        <v>1481</v>
      </c>
      <c r="C273" t="s">
        <v>652</v>
      </c>
      <c r="E273" t="s">
        <v>1482</v>
      </c>
      <c r="F273">
        <v>83</v>
      </c>
      <c r="G273">
        <v>1977</v>
      </c>
      <c r="H273">
        <v>391</v>
      </c>
      <c r="I273">
        <v>7.8360000000000003</v>
      </c>
      <c r="J273">
        <v>334.71600000000001</v>
      </c>
      <c r="K273">
        <v>20</v>
      </c>
    </row>
    <row r="274" spans="1:11">
      <c r="A274">
        <v>10111</v>
      </c>
      <c r="B274" t="s">
        <v>694</v>
      </c>
      <c r="C274" t="s">
        <v>604</v>
      </c>
      <c r="D274" t="s">
        <v>80</v>
      </c>
      <c r="E274" t="s">
        <v>1126</v>
      </c>
      <c r="F274">
        <v>70</v>
      </c>
      <c r="G274">
        <v>1944</v>
      </c>
      <c r="H274">
        <v>764</v>
      </c>
      <c r="I274">
        <v>0</v>
      </c>
      <c r="J274">
        <v>0</v>
      </c>
      <c r="K274">
        <v>0</v>
      </c>
    </row>
    <row r="275" spans="1:11">
      <c r="A275">
        <v>17010</v>
      </c>
      <c r="B275" t="s">
        <v>1483</v>
      </c>
      <c r="C275" t="s">
        <v>593</v>
      </c>
      <c r="D275" t="s">
        <v>80</v>
      </c>
      <c r="E275" t="s">
        <v>1410</v>
      </c>
      <c r="F275">
        <v>84</v>
      </c>
      <c r="G275">
        <v>1954</v>
      </c>
      <c r="H275">
        <v>691</v>
      </c>
      <c r="I275">
        <v>0.156</v>
      </c>
      <c r="J275">
        <v>6.2130000000000001</v>
      </c>
      <c r="K275">
        <v>0</v>
      </c>
    </row>
    <row r="276" spans="1:11">
      <c r="A276">
        <v>29053</v>
      </c>
      <c r="B276" t="s">
        <v>695</v>
      </c>
      <c r="C276" t="s">
        <v>530</v>
      </c>
      <c r="E276" t="s">
        <v>470</v>
      </c>
      <c r="F276">
        <v>64</v>
      </c>
      <c r="G276">
        <v>1975</v>
      </c>
      <c r="H276">
        <v>490</v>
      </c>
      <c r="I276">
        <v>4.5629999999999997</v>
      </c>
      <c r="J276">
        <v>178.52699999999999</v>
      </c>
      <c r="K276">
        <v>0</v>
      </c>
    </row>
    <row r="277" spans="1:11">
      <c r="A277">
        <v>98465</v>
      </c>
      <c r="B277" t="s">
        <v>696</v>
      </c>
      <c r="C277" t="s">
        <v>500</v>
      </c>
      <c r="E277" t="s">
        <v>477</v>
      </c>
      <c r="F277">
        <v>21</v>
      </c>
      <c r="G277">
        <v>1975</v>
      </c>
      <c r="H277">
        <v>168</v>
      </c>
      <c r="I277">
        <v>19.626000000000001</v>
      </c>
      <c r="J277">
        <v>1287.6030000000001</v>
      </c>
      <c r="K277">
        <v>543</v>
      </c>
    </row>
    <row r="278" spans="1:11">
      <c r="A278">
        <v>10138</v>
      </c>
      <c r="B278" t="s">
        <v>696</v>
      </c>
      <c r="C278" t="s">
        <v>697</v>
      </c>
      <c r="D278" t="s">
        <v>64</v>
      </c>
      <c r="E278" t="s">
        <v>477</v>
      </c>
      <c r="F278">
        <v>21</v>
      </c>
      <c r="G278">
        <v>2003</v>
      </c>
      <c r="H278">
        <v>179</v>
      </c>
      <c r="I278">
        <v>20.407</v>
      </c>
      <c r="J278">
        <v>1210.5450000000001</v>
      </c>
      <c r="K278">
        <v>432</v>
      </c>
    </row>
    <row r="279" spans="1:11">
      <c r="A279">
        <v>96044</v>
      </c>
      <c r="B279" t="s">
        <v>696</v>
      </c>
      <c r="C279" t="s">
        <v>620</v>
      </c>
      <c r="E279" t="s">
        <v>477</v>
      </c>
      <c r="F279">
        <v>21</v>
      </c>
      <c r="G279">
        <v>1934</v>
      </c>
      <c r="H279">
        <v>765</v>
      </c>
      <c r="I279">
        <v>0</v>
      </c>
      <c r="J279">
        <v>0</v>
      </c>
      <c r="K279">
        <v>0</v>
      </c>
    </row>
    <row r="280" spans="1:11">
      <c r="A280">
        <v>24315</v>
      </c>
      <c r="B280" t="s">
        <v>698</v>
      </c>
      <c r="C280" t="s">
        <v>699</v>
      </c>
      <c r="D280" t="s">
        <v>80</v>
      </c>
      <c r="E280" t="s">
        <v>477</v>
      </c>
      <c r="F280">
        <v>21</v>
      </c>
      <c r="G280">
        <v>1995</v>
      </c>
      <c r="H280">
        <v>381</v>
      </c>
      <c r="I280">
        <v>6.0010000000000003</v>
      </c>
      <c r="J280">
        <v>349.11</v>
      </c>
      <c r="K280">
        <v>141</v>
      </c>
    </row>
    <row r="281" spans="1:11">
      <c r="A281">
        <v>20676</v>
      </c>
      <c r="B281" t="s">
        <v>698</v>
      </c>
      <c r="C281" t="s">
        <v>700</v>
      </c>
      <c r="D281" t="s">
        <v>80</v>
      </c>
      <c r="E281" t="s">
        <v>477</v>
      </c>
      <c r="F281">
        <v>21</v>
      </c>
      <c r="G281">
        <v>1973</v>
      </c>
      <c r="H281">
        <v>275</v>
      </c>
      <c r="I281">
        <v>8.8140000000000001</v>
      </c>
      <c r="J281">
        <v>664.41099999999994</v>
      </c>
      <c r="K281">
        <v>308</v>
      </c>
    </row>
    <row r="282" spans="1:11">
      <c r="A282">
        <v>24239</v>
      </c>
      <c r="B282" t="s">
        <v>698</v>
      </c>
      <c r="C282" t="s">
        <v>627</v>
      </c>
      <c r="D282" t="s">
        <v>80</v>
      </c>
      <c r="E282" t="s">
        <v>168</v>
      </c>
      <c r="F282">
        <v>17</v>
      </c>
      <c r="G282">
        <v>1975</v>
      </c>
      <c r="H282">
        <v>766</v>
      </c>
      <c r="I282">
        <v>0</v>
      </c>
      <c r="J282">
        <v>0</v>
      </c>
      <c r="K282">
        <v>0</v>
      </c>
    </row>
    <row r="283" spans="1:11">
      <c r="A283">
        <v>15082</v>
      </c>
      <c r="B283" t="s">
        <v>1484</v>
      </c>
      <c r="C283" t="s">
        <v>576</v>
      </c>
      <c r="E283" t="s">
        <v>1123</v>
      </c>
      <c r="F283">
        <v>2</v>
      </c>
      <c r="G283">
        <v>1956</v>
      </c>
      <c r="H283">
        <v>377</v>
      </c>
      <c r="I283">
        <v>8.9380000000000006</v>
      </c>
      <c r="J283">
        <v>354.73200000000003</v>
      </c>
      <c r="K283">
        <v>57</v>
      </c>
    </row>
    <row r="284" spans="1:11">
      <c r="A284">
        <v>14037</v>
      </c>
      <c r="B284" t="s">
        <v>1485</v>
      </c>
      <c r="C284" t="s">
        <v>675</v>
      </c>
      <c r="E284" t="s">
        <v>1390</v>
      </c>
      <c r="F284">
        <v>78</v>
      </c>
      <c r="G284">
        <v>1959</v>
      </c>
      <c r="H284">
        <v>247</v>
      </c>
      <c r="I284">
        <v>6.923</v>
      </c>
      <c r="J284">
        <v>780.62800000000004</v>
      </c>
      <c r="K284">
        <v>466</v>
      </c>
    </row>
    <row r="285" spans="1:11">
      <c r="A285">
        <v>16024</v>
      </c>
      <c r="B285" t="s">
        <v>1486</v>
      </c>
      <c r="C285" t="s">
        <v>1487</v>
      </c>
      <c r="D285" t="s">
        <v>80</v>
      </c>
      <c r="E285" t="s">
        <v>1390</v>
      </c>
      <c r="F285">
        <v>78</v>
      </c>
      <c r="G285">
        <v>1967</v>
      </c>
      <c r="H285">
        <v>367</v>
      </c>
      <c r="I285">
        <v>3.4689999999999999</v>
      </c>
      <c r="J285">
        <v>374.59800000000001</v>
      </c>
      <c r="K285">
        <v>215</v>
      </c>
    </row>
    <row r="286" spans="1:11">
      <c r="A286">
        <v>11044</v>
      </c>
      <c r="B286" t="s">
        <v>1045</v>
      </c>
      <c r="C286" t="s">
        <v>546</v>
      </c>
      <c r="E286" t="s">
        <v>1123</v>
      </c>
      <c r="F286">
        <v>2</v>
      </c>
      <c r="G286">
        <v>1941</v>
      </c>
      <c r="H286">
        <v>294</v>
      </c>
      <c r="I286">
        <v>10.593999999999999</v>
      </c>
      <c r="J286">
        <v>587.04700000000003</v>
      </c>
      <c r="K286">
        <v>148</v>
      </c>
    </row>
    <row r="287" spans="1:11">
      <c r="A287">
        <v>99591</v>
      </c>
      <c r="B287" t="s">
        <v>701</v>
      </c>
      <c r="C287" t="s">
        <v>540</v>
      </c>
      <c r="E287" t="s">
        <v>170</v>
      </c>
      <c r="F287">
        <v>19</v>
      </c>
      <c r="G287">
        <v>1961</v>
      </c>
      <c r="H287">
        <v>767</v>
      </c>
      <c r="I287">
        <v>0</v>
      </c>
      <c r="J287">
        <v>0</v>
      </c>
      <c r="K287">
        <v>0</v>
      </c>
    </row>
    <row r="288" spans="1:11">
      <c r="A288">
        <v>29027</v>
      </c>
      <c r="B288" t="s">
        <v>702</v>
      </c>
      <c r="C288" t="s">
        <v>703</v>
      </c>
      <c r="E288" t="s">
        <v>532</v>
      </c>
      <c r="F288">
        <v>63</v>
      </c>
      <c r="G288">
        <v>1953</v>
      </c>
      <c r="H288">
        <v>378</v>
      </c>
      <c r="I288">
        <v>8.6880000000000006</v>
      </c>
      <c r="J288">
        <v>354.52</v>
      </c>
      <c r="K288">
        <v>48</v>
      </c>
    </row>
    <row r="289" spans="1:11">
      <c r="A289">
        <v>14057</v>
      </c>
      <c r="B289" t="s">
        <v>1488</v>
      </c>
      <c r="C289" t="s">
        <v>498</v>
      </c>
      <c r="E289" t="s">
        <v>477</v>
      </c>
      <c r="F289">
        <v>21</v>
      </c>
      <c r="G289">
        <v>1988</v>
      </c>
      <c r="H289">
        <v>329</v>
      </c>
      <c r="I289">
        <v>7.0629999999999997</v>
      </c>
      <c r="J289">
        <v>470.28100000000001</v>
      </c>
      <c r="K289">
        <v>210</v>
      </c>
    </row>
    <row r="290" spans="1:11">
      <c r="A290">
        <v>15090</v>
      </c>
      <c r="B290" t="s">
        <v>1489</v>
      </c>
      <c r="C290" t="s">
        <v>522</v>
      </c>
      <c r="E290" t="s">
        <v>578</v>
      </c>
      <c r="F290">
        <v>45</v>
      </c>
      <c r="G290">
        <v>1977</v>
      </c>
      <c r="H290">
        <v>422</v>
      </c>
      <c r="I290">
        <v>5.4690000000000003</v>
      </c>
      <c r="J290">
        <v>276.53500000000003</v>
      </c>
      <c r="K290">
        <v>24</v>
      </c>
    </row>
    <row r="291" spans="1:11">
      <c r="A291">
        <v>26020</v>
      </c>
      <c r="B291" t="s">
        <v>704</v>
      </c>
      <c r="C291" t="s">
        <v>500</v>
      </c>
      <c r="E291" t="s">
        <v>1091</v>
      </c>
      <c r="F291">
        <v>56</v>
      </c>
      <c r="G291">
        <v>1990</v>
      </c>
      <c r="H291">
        <v>519</v>
      </c>
      <c r="I291">
        <v>3.875</v>
      </c>
      <c r="J291">
        <v>140.59299999999999</v>
      </c>
      <c r="K291">
        <v>0</v>
      </c>
    </row>
    <row r="292" spans="1:11">
      <c r="A292">
        <v>25055</v>
      </c>
      <c r="B292" t="s">
        <v>704</v>
      </c>
      <c r="C292" t="s">
        <v>644</v>
      </c>
      <c r="E292" t="s">
        <v>1091</v>
      </c>
      <c r="F292">
        <v>56</v>
      </c>
      <c r="G292">
        <v>1965</v>
      </c>
      <c r="H292">
        <v>30</v>
      </c>
      <c r="I292">
        <v>37.313000000000002</v>
      </c>
      <c r="J292">
        <v>2966.694</v>
      </c>
      <c r="K292">
        <v>1482</v>
      </c>
    </row>
    <row r="293" spans="1:11">
      <c r="A293">
        <v>29022</v>
      </c>
      <c r="B293" t="s">
        <v>705</v>
      </c>
      <c r="C293" t="s">
        <v>706</v>
      </c>
      <c r="D293" t="s">
        <v>80</v>
      </c>
      <c r="E293" t="s">
        <v>1091</v>
      </c>
      <c r="F293">
        <v>56</v>
      </c>
      <c r="G293">
        <v>1997</v>
      </c>
      <c r="H293">
        <v>768</v>
      </c>
      <c r="I293">
        <v>0</v>
      </c>
      <c r="J293">
        <v>0</v>
      </c>
      <c r="K293">
        <v>0</v>
      </c>
    </row>
    <row r="294" spans="1:11">
      <c r="A294">
        <v>24321</v>
      </c>
      <c r="B294" t="s">
        <v>1046</v>
      </c>
      <c r="C294" t="s">
        <v>530</v>
      </c>
      <c r="E294" t="s">
        <v>168</v>
      </c>
      <c r="F294">
        <v>17</v>
      </c>
      <c r="G294">
        <v>1966</v>
      </c>
      <c r="H294">
        <v>415</v>
      </c>
      <c r="I294">
        <v>4.5</v>
      </c>
      <c r="J294">
        <v>296.94900000000001</v>
      </c>
      <c r="K294">
        <v>107</v>
      </c>
    </row>
    <row r="295" spans="1:11">
      <c r="A295">
        <v>10112</v>
      </c>
      <c r="B295" t="s">
        <v>707</v>
      </c>
      <c r="C295" t="s">
        <v>708</v>
      </c>
      <c r="D295" t="s">
        <v>80</v>
      </c>
      <c r="E295" t="s">
        <v>1126</v>
      </c>
      <c r="F295">
        <v>70</v>
      </c>
      <c r="G295">
        <v>1937</v>
      </c>
      <c r="H295">
        <v>769</v>
      </c>
      <c r="I295">
        <v>0</v>
      </c>
      <c r="J295">
        <v>0</v>
      </c>
      <c r="K295">
        <v>0</v>
      </c>
    </row>
    <row r="296" spans="1:11">
      <c r="A296">
        <v>26079</v>
      </c>
      <c r="B296" t="s">
        <v>709</v>
      </c>
      <c r="C296" t="s">
        <v>492</v>
      </c>
      <c r="E296" t="s">
        <v>1123</v>
      </c>
      <c r="F296">
        <v>2</v>
      </c>
      <c r="G296">
        <v>1952</v>
      </c>
      <c r="H296">
        <v>770</v>
      </c>
      <c r="I296">
        <v>0</v>
      </c>
      <c r="J296">
        <v>0</v>
      </c>
      <c r="K296">
        <v>0</v>
      </c>
    </row>
    <row r="297" spans="1:11">
      <c r="A297">
        <v>26080</v>
      </c>
      <c r="B297" t="s">
        <v>709</v>
      </c>
      <c r="C297" t="s">
        <v>493</v>
      </c>
      <c r="E297" t="s">
        <v>1123</v>
      </c>
      <c r="F297">
        <v>2</v>
      </c>
      <c r="G297">
        <v>1978</v>
      </c>
      <c r="H297">
        <v>460</v>
      </c>
      <c r="I297">
        <v>3.125</v>
      </c>
      <c r="J297">
        <v>212.798</v>
      </c>
      <c r="K297">
        <v>84</v>
      </c>
    </row>
    <row r="298" spans="1:11">
      <c r="A298">
        <v>16107</v>
      </c>
      <c r="B298" t="s">
        <v>1490</v>
      </c>
      <c r="C298" t="s">
        <v>786</v>
      </c>
      <c r="E298" t="s">
        <v>140</v>
      </c>
      <c r="F298">
        <v>14</v>
      </c>
      <c r="G298">
        <v>1993</v>
      </c>
      <c r="H298">
        <v>95</v>
      </c>
      <c r="I298">
        <v>32.344000000000001</v>
      </c>
      <c r="J298">
        <v>1964.3009999999999</v>
      </c>
      <c r="K298">
        <v>591</v>
      </c>
    </row>
    <row r="299" spans="1:11">
      <c r="A299">
        <v>14084</v>
      </c>
      <c r="B299" t="s">
        <v>1491</v>
      </c>
      <c r="C299" t="s">
        <v>652</v>
      </c>
      <c r="E299" t="s">
        <v>1334</v>
      </c>
      <c r="F299">
        <v>79</v>
      </c>
      <c r="G299">
        <v>1983</v>
      </c>
      <c r="H299">
        <v>417</v>
      </c>
      <c r="I299">
        <v>3.1880000000000002</v>
      </c>
      <c r="J299">
        <v>292.88200000000001</v>
      </c>
      <c r="K299">
        <v>142</v>
      </c>
    </row>
    <row r="300" spans="1:11">
      <c r="A300">
        <v>13083</v>
      </c>
      <c r="B300" t="s">
        <v>1492</v>
      </c>
      <c r="C300" t="s">
        <v>522</v>
      </c>
      <c r="E300" t="s">
        <v>470</v>
      </c>
      <c r="F300">
        <v>64</v>
      </c>
      <c r="G300">
        <v>1952</v>
      </c>
      <c r="H300">
        <v>273</v>
      </c>
      <c r="I300">
        <v>12.438000000000001</v>
      </c>
      <c r="J300">
        <v>673.79899999999998</v>
      </c>
      <c r="K300">
        <v>180</v>
      </c>
    </row>
    <row r="301" spans="1:11">
      <c r="A301">
        <v>24342</v>
      </c>
      <c r="B301" t="s">
        <v>710</v>
      </c>
      <c r="C301" t="s">
        <v>508</v>
      </c>
      <c r="E301" t="s">
        <v>591</v>
      </c>
      <c r="F301">
        <v>62</v>
      </c>
      <c r="G301">
        <v>1950</v>
      </c>
      <c r="H301">
        <v>92</v>
      </c>
      <c r="I301">
        <v>24.314</v>
      </c>
      <c r="J301">
        <v>1989.057</v>
      </c>
      <c r="K301">
        <v>971</v>
      </c>
    </row>
    <row r="302" spans="1:11">
      <c r="A302">
        <v>13060</v>
      </c>
      <c r="B302" t="s">
        <v>710</v>
      </c>
      <c r="C302" t="s">
        <v>530</v>
      </c>
      <c r="E302" t="s">
        <v>466</v>
      </c>
      <c r="F302">
        <v>27</v>
      </c>
      <c r="G302">
        <v>1972</v>
      </c>
      <c r="H302">
        <v>105</v>
      </c>
      <c r="I302">
        <v>27.782</v>
      </c>
      <c r="J302">
        <v>1886.32</v>
      </c>
      <c r="K302">
        <v>768</v>
      </c>
    </row>
    <row r="303" spans="1:11">
      <c r="A303">
        <v>16143</v>
      </c>
      <c r="B303" t="s">
        <v>1493</v>
      </c>
      <c r="C303" t="s">
        <v>593</v>
      </c>
      <c r="D303" t="s">
        <v>80</v>
      </c>
      <c r="E303" t="s">
        <v>1430</v>
      </c>
      <c r="F303">
        <v>86</v>
      </c>
      <c r="G303">
        <v>1967</v>
      </c>
      <c r="H303">
        <v>507</v>
      </c>
      <c r="I303">
        <v>4.0010000000000003</v>
      </c>
      <c r="J303">
        <v>153.53299999999999</v>
      </c>
      <c r="K303">
        <v>0</v>
      </c>
    </row>
    <row r="304" spans="1:11">
      <c r="A304">
        <v>24319</v>
      </c>
      <c r="B304" t="s">
        <v>711</v>
      </c>
      <c r="C304" t="s">
        <v>508</v>
      </c>
      <c r="E304" t="s">
        <v>170</v>
      </c>
      <c r="F304">
        <v>19</v>
      </c>
      <c r="G304">
        <v>1946</v>
      </c>
      <c r="H304">
        <v>597</v>
      </c>
      <c r="I304">
        <v>0.875</v>
      </c>
      <c r="J304">
        <v>76.671000000000006</v>
      </c>
      <c r="K304">
        <v>40</v>
      </c>
    </row>
    <row r="305" spans="1:11">
      <c r="A305">
        <v>96018</v>
      </c>
      <c r="B305" t="s">
        <v>712</v>
      </c>
      <c r="C305" t="s">
        <v>519</v>
      </c>
      <c r="E305" t="s">
        <v>682</v>
      </c>
      <c r="F305">
        <v>10</v>
      </c>
      <c r="G305">
        <v>1954</v>
      </c>
      <c r="H305">
        <v>771</v>
      </c>
      <c r="I305">
        <v>0</v>
      </c>
      <c r="J305">
        <v>0</v>
      </c>
      <c r="K305">
        <v>0</v>
      </c>
    </row>
    <row r="306" spans="1:11">
      <c r="A306">
        <v>96019</v>
      </c>
      <c r="B306" t="s">
        <v>713</v>
      </c>
      <c r="C306" t="s">
        <v>714</v>
      </c>
      <c r="D306" t="s">
        <v>80</v>
      </c>
      <c r="E306" t="s">
        <v>682</v>
      </c>
      <c r="F306">
        <v>10</v>
      </c>
      <c r="G306">
        <v>1955</v>
      </c>
      <c r="H306">
        <v>772</v>
      </c>
      <c r="I306">
        <v>0</v>
      </c>
      <c r="J306">
        <v>0</v>
      </c>
      <c r="K306">
        <v>0</v>
      </c>
    </row>
    <row r="307" spans="1:11">
      <c r="A307">
        <v>14001</v>
      </c>
      <c r="B307" t="s">
        <v>715</v>
      </c>
      <c r="C307" t="s">
        <v>540</v>
      </c>
      <c r="D307" t="s">
        <v>64</v>
      </c>
      <c r="E307" t="s">
        <v>477</v>
      </c>
      <c r="F307">
        <v>21</v>
      </c>
      <c r="G307">
        <v>2004</v>
      </c>
      <c r="H307">
        <v>333</v>
      </c>
      <c r="I307">
        <v>9.4700000000000006</v>
      </c>
      <c r="J307">
        <v>454.63</v>
      </c>
      <c r="K307">
        <v>130</v>
      </c>
    </row>
    <row r="308" spans="1:11">
      <c r="A308">
        <v>25046</v>
      </c>
      <c r="B308" t="s">
        <v>715</v>
      </c>
      <c r="C308" t="s">
        <v>522</v>
      </c>
      <c r="E308" t="s">
        <v>477</v>
      </c>
      <c r="F308">
        <v>21</v>
      </c>
      <c r="G308">
        <v>1977</v>
      </c>
      <c r="H308">
        <v>188</v>
      </c>
      <c r="I308">
        <v>22.282</v>
      </c>
      <c r="J308">
        <v>1147.4780000000001</v>
      </c>
      <c r="K308">
        <v>455</v>
      </c>
    </row>
    <row r="309" spans="1:11">
      <c r="A309">
        <v>11032</v>
      </c>
      <c r="B309" t="s">
        <v>715</v>
      </c>
      <c r="C309" t="s">
        <v>598</v>
      </c>
      <c r="E309" t="s">
        <v>477</v>
      </c>
      <c r="F309">
        <v>21</v>
      </c>
      <c r="G309">
        <v>1998</v>
      </c>
      <c r="H309">
        <v>240</v>
      </c>
      <c r="I309">
        <v>12.016</v>
      </c>
      <c r="J309">
        <v>809.79200000000003</v>
      </c>
      <c r="K309">
        <v>366</v>
      </c>
    </row>
    <row r="310" spans="1:11">
      <c r="A310">
        <v>96045</v>
      </c>
      <c r="B310" t="s">
        <v>715</v>
      </c>
      <c r="C310" t="s">
        <v>599</v>
      </c>
      <c r="E310" t="s">
        <v>477</v>
      </c>
      <c r="F310">
        <v>21</v>
      </c>
      <c r="G310">
        <v>1958</v>
      </c>
      <c r="H310">
        <v>154</v>
      </c>
      <c r="I310">
        <v>26.126000000000001</v>
      </c>
      <c r="J310">
        <v>1431.309</v>
      </c>
      <c r="K310">
        <v>532</v>
      </c>
    </row>
    <row r="311" spans="1:11">
      <c r="A311">
        <v>96046</v>
      </c>
      <c r="B311" t="s">
        <v>715</v>
      </c>
      <c r="C311" t="s">
        <v>1494</v>
      </c>
      <c r="E311" t="s">
        <v>477</v>
      </c>
      <c r="F311">
        <v>21</v>
      </c>
      <c r="G311">
        <v>1952</v>
      </c>
      <c r="H311">
        <v>524</v>
      </c>
      <c r="I311">
        <v>2.234</v>
      </c>
      <c r="J311">
        <v>135.476</v>
      </c>
      <c r="K311">
        <v>48</v>
      </c>
    </row>
    <row r="312" spans="1:11">
      <c r="A312">
        <v>12074</v>
      </c>
      <c r="B312" t="s">
        <v>1158</v>
      </c>
      <c r="C312" t="s">
        <v>817</v>
      </c>
      <c r="D312" t="s">
        <v>80</v>
      </c>
      <c r="E312" t="s">
        <v>477</v>
      </c>
      <c r="F312">
        <v>21</v>
      </c>
      <c r="G312">
        <v>1974</v>
      </c>
      <c r="H312">
        <v>340</v>
      </c>
      <c r="I312">
        <v>12.484</v>
      </c>
      <c r="J312">
        <v>429.81799999999998</v>
      </c>
      <c r="K312">
        <v>104</v>
      </c>
    </row>
    <row r="313" spans="1:11">
      <c r="A313">
        <v>10144</v>
      </c>
      <c r="B313" t="s">
        <v>716</v>
      </c>
      <c r="C313" t="s">
        <v>540</v>
      </c>
      <c r="E313" t="s">
        <v>1091</v>
      </c>
      <c r="F313">
        <v>56</v>
      </c>
      <c r="G313">
        <v>1944</v>
      </c>
      <c r="H313">
        <v>235</v>
      </c>
      <c r="I313">
        <v>14.625999999999999</v>
      </c>
      <c r="J313">
        <v>832.24300000000005</v>
      </c>
      <c r="K313">
        <v>290</v>
      </c>
    </row>
    <row r="314" spans="1:11">
      <c r="A314">
        <v>11014</v>
      </c>
      <c r="B314" t="s">
        <v>1047</v>
      </c>
      <c r="C314" t="s">
        <v>1048</v>
      </c>
      <c r="D314" t="s">
        <v>80</v>
      </c>
      <c r="E314" t="s">
        <v>1091</v>
      </c>
      <c r="F314">
        <v>56</v>
      </c>
      <c r="G314">
        <v>1945</v>
      </c>
      <c r="H314">
        <v>300</v>
      </c>
      <c r="I314">
        <v>10.907</v>
      </c>
      <c r="J314">
        <v>569.35400000000004</v>
      </c>
      <c r="K314">
        <v>158</v>
      </c>
    </row>
    <row r="315" spans="1:11">
      <c r="A315">
        <v>24278</v>
      </c>
      <c r="B315" t="s">
        <v>717</v>
      </c>
      <c r="C315" t="s">
        <v>498</v>
      </c>
      <c r="E315" t="s">
        <v>134</v>
      </c>
      <c r="F315">
        <v>52</v>
      </c>
      <c r="G315">
        <v>1988</v>
      </c>
      <c r="H315">
        <v>773</v>
      </c>
      <c r="I315">
        <v>0</v>
      </c>
      <c r="J315">
        <v>0</v>
      </c>
      <c r="K315">
        <v>0</v>
      </c>
    </row>
    <row r="316" spans="1:11">
      <c r="A316">
        <v>24277</v>
      </c>
      <c r="B316" t="s">
        <v>717</v>
      </c>
      <c r="C316" t="s">
        <v>493</v>
      </c>
      <c r="E316" t="s">
        <v>134</v>
      </c>
      <c r="F316">
        <v>52</v>
      </c>
      <c r="G316">
        <v>1974</v>
      </c>
      <c r="H316">
        <v>214</v>
      </c>
      <c r="I316">
        <v>19.439</v>
      </c>
      <c r="J316">
        <v>986.34699999999998</v>
      </c>
      <c r="K316">
        <v>291</v>
      </c>
    </row>
    <row r="317" spans="1:11">
      <c r="A317">
        <v>25030</v>
      </c>
      <c r="B317" t="s">
        <v>717</v>
      </c>
      <c r="C317" t="s">
        <v>576</v>
      </c>
      <c r="E317" t="s">
        <v>134</v>
      </c>
      <c r="F317">
        <v>52</v>
      </c>
      <c r="G317">
        <v>1949</v>
      </c>
      <c r="H317">
        <v>368</v>
      </c>
      <c r="I317">
        <v>5.6879999999999997</v>
      </c>
      <c r="J317">
        <v>373.976</v>
      </c>
      <c r="K317">
        <v>140</v>
      </c>
    </row>
    <row r="318" spans="1:11">
      <c r="A318">
        <v>11034</v>
      </c>
      <c r="B318" t="s">
        <v>1049</v>
      </c>
      <c r="C318" t="s">
        <v>495</v>
      </c>
      <c r="D318" t="s">
        <v>80</v>
      </c>
      <c r="E318" t="s">
        <v>134</v>
      </c>
      <c r="F318">
        <v>52</v>
      </c>
      <c r="G318">
        <v>1950</v>
      </c>
      <c r="H318">
        <v>500</v>
      </c>
      <c r="I318">
        <v>4.3440000000000003</v>
      </c>
      <c r="J318">
        <v>167.27099999999999</v>
      </c>
      <c r="K318">
        <v>0</v>
      </c>
    </row>
    <row r="319" spans="1:11">
      <c r="A319">
        <v>17044</v>
      </c>
      <c r="B319" t="s">
        <v>1495</v>
      </c>
      <c r="C319" t="s">
        <v>779</v>
      </c>
      <c r="D319" t="s">
        <v>80</v>
      </c>
      <c r="E319" t="s">
        <v>471</v>
      </c>
      <c r="F319">
        <v>51</v>
      </c>
      <c r="G319">
        <v>1949</v>
      </c>
      <c r="H319">
        <v>774</v>
      </c>
      <c r="I319">
        <v>0</v>
      </c>
      <c r="J319">
        <v>0</v>
      </c>
      <c r="K319">
        <v>0</v>
      </c>
    </row>
    <row r="320" spans="1:11">
      <c r="A320">
        <v>22998</v>
      </c>
      <c r="B320" t="s">
        <v>718</v>
      </c>
      <c r="C320" t="s">
        <v>530</v>
      </c>
      <c r="E320" t="s">
        <v>142</v>
      </c>
      <c r="F320">
        <v>48</v>
      </c>
      <c r="G320">
        <v>1967</v>
      </c>
      <c r="H320">
        <v>775</v>
      </c>
      <c r="I320">
        <v>0</v>
      </c>
      <c r="J320">
        <v>0</v>
      </c>
      <c r="K320">
        <v>0</v>
      </c>
    </row>
    <row r="321" spans="1:11">
      <c r="A321">
        <v>16038</v>
      </c>
      <c r="B321" t="s">
        <v>1496</v>
      </c>
      <c r="C321" t="s">
        <v>632</v>
      </c>
      <c r="D321" t="s">
        <v>80</v>
      </c>
      <c r="E321" t="s">
        <v>1126</v>
      </c>
      <c r="F321">
        <v>70</v>
      </c>
      <c r="G321">
        <v>1942</v>
      </c>
      <c r="H321">
        <v>776</v>
      </c>
      <c r="I321">
        <v>0</v>
      </c>
      <c r="J321">
        <v>0</v>
      </c>
      <c r="K321">
        <v>0</v>
      </c>
    </row>
    <row r="322" spans="1:11">
      <c r="A322">
        <v>25011</v>
      </c>
      <c r="B322" t="s">
        <v>719</v>
      </c>
      <c r="C322" t="s">
        <v>509</v>
      </c>
      <c r="E322" t="s">
        <v>1129</v>
      </c>
      <c r="F322">
        <v>55</v>
      </c>
      <c r="G322">
        <v>1963</v>
      </c>
      <c r="H322">
        <v>158</v>
      </c>
      <c r="I322">
        <v>19.657</v>
      </c>
      <c r="J322">
        <v>1336.1859999999999</v>
      </c>
      <c r="K322">
        <v>608</v>
      </c>
    </row>
    <row r="323" spans="1:11">
      <c r="A323">
        <v>17051</v>
      </c>
      <c r="B323" t="s">
        <v>1497</v>
      </c>
      <c r="C323" t="s">
        <v>576</v>
      </c>
      <c r="E323" t="s">
        <v>1132</v>
      </c>
      <c r="F323">
        <v>73</v>
      </c>
      <c r="G323">
        <v>1942</v>
      </c>
      <c r="H323">
        <v>628</v>
      </c>
      <c r="I323">
        <v>1.657</v>
      </c>
      <c r="J323">
        <v>56.497999999999998</v>
      </c>
      <c r="K323">
        <v>0</v>
      </c>
    </row>
    <row r="324" spans="1:11">
      <c r="A324">
        <v>23093</v>
      </c>
      <c r="B324" t="s">
        <v>720</v>
      </c>
      <c r="C324" t="s">
        <v>576</v>
      </c>
      <c r="E324" t="s">
        <v>170</v>
      </c>
      <c r="F324">
        <v>19</v>
      </c>
      <c r="G324">
        <v>1964</v>
      </c>
      <c r="H324">
        <v>663</v>
      </c>
      <c r="I324">
        <v>0.68799999999999994</v>
      </c>
      <c r="J324">
        <v>25.286000000000001</v>
      </c>
      <c r="K324">
        <v>0</v>
      </c>
    </row>
    <row r="325" spans="1:11">
      <c r="A325">
        <v>15077</v>
      </c>
      <c r="B325" t="s">
        <v>1498</v>
      </c>
      <c r="C325" t="s">
        <v>555</v>
      </c>
      <c r="D325" t="s">
        <v>80</v>
      </c>
      <c r="E325" t="s">
        <v>467</v>
      </c>
      <c r="F325">
        <v>13</v>
      </c>
      <c r="G325">
        <v>1978</v>
      </c>
      <c r="H325">
        <v>206</v>
      </c>
      <c r="I325">
        <v>14.234999999999999</v>
      </c>
      <c r="J325">
        <v>1033.0060000000001</v>
      </c>
      <c r="K325">
        <v>475</v>
      </c>
    </row>
    <row r="326" spans="1:11">
      <c r="A326">
        <v>16039</v>
      </c>
      <c r="B326" t="s">
        <v>1499</v>
      </c>
      <c r="C326" t="s">
        <v>517</v>
      </c>
      <c r="D326" t="s">
        <v>80</v>
      </c>
      <c r="E326" t="s">
        <v>1126</v>
      </c>
      <c r="F326">
        <v>70</v>
      </c>
      <c r="G326">
        <v>1934</v>
      </c>
      <c r="H326">
        <v>693</v>
      </c>
      <c r="I326">
        <v>0.125</v>
      </c>
      <c r="J326">
        <v>4.9039999999999999</v>
      </c>
      <c r="K326">
        <v>0</v>
      </c>
    </row>
    <row r="327" spans="1:11">
      <c r="A327">
        <v>98307</v>
      </c>
      <c r="B327" t="s">
        <v>721</v>
      </c>
      <c r="C327" t="s">
        <v>722</v>
      </c>
      <c r="E327" t="s">
        <v>131</v>
      </c>
      <c r="F327">
        <v>30</v>
      </c>
      <c r="G327">
        <v>1979</v>
      </c>
      <c r="H327">
        <v>155</v>
      </c>
      <c r="I327">
        <v>25.626000000000001</v>
      </c>
      <c r="J327">
        <v>1396.5319999999999</v>
      </c>
      <c r="K327">
        <v>442</v>
      </c>
    </row>
    <row r="328" spans="1:11">
      <c r="A328">
        <v>11011</v>
      </c>
      <c r="B328" t="s">
        <v>1050</v>
      </c>
      <c r="C328" t="s">
        <v>530</v>
      </c>
      <c r="E328" t="s">
        <v>168</v>
      </c>
      <c r="F328">
        <v>17</v>
      </c>
      <c r="G328">
        <v>1984</v>
      </c>
      <c r="H328">
        <v>29</v>
      </c>
      <c r="I328">
        <v>39.938000000000002</v>
      </c>
      <c r="J328">
        <v>2985.0650000000001</v>
      </c>
      <c r="K328">
        <v>1379</v>
      </c>
    </row>
    <row r="329" spans="1:11">
      <c r="A329">
        <v>14047</v>
      </c>
      <c r="B329" t="s">
        <v>1500</v>
      </c>
      <c r="C329" t="s">
        <v>871</v>
      </c>
      <c r="D329" t="s">
        <v>80</v>
      </c>
      <c r="E329" t="s">
        <v>1128</v>
      </c>
      <c r="F329">
        <v>76</v>
      </c>
      <c r="G329">
        <v>1952</v>
      </c>
      <c r="H329">
        <v>475</v>
      </c>
      <c r="I329">
        <v>3.3439999999999999</v>
      </c>
      <c r="J329">
        <v>194.977</v>
      </c>
      <c r="K329">
        <v>63</v>
      </c>
    </row>
    <row r="330" spans="1:11">
      <c r="A330">
        <v>17025</v>
      </c>
      <c r="B330" t="s">
        <v>1501</v>
      </c>
      <c r="C330" t="s">
        <v>507</v>
      </c>
      <c r="E330" t="s">
        <v>142</v>
      </c>
      <c r="F330">
        <v>48</v>
      </c>
      <c r="G330">
        <v>1990</v>
      </c>
      <c r="H330">
        <v>384</v>
      </c>
      <c r="I330">
        <v>6.0629999999999997</v>
      </c>
      <c r="J330">
        <v>345.84199999999998</v>
      </c>
      <c r="K330">
        <v>115</v>
      </c>
    </row>
    <row r="331" spans="1:11">
      <c r="A331">
        <v>14089</v>
      </c>
      <c r="B331" t="s">
        <v>1501</v>
      </c>
      <c r="C331" t="s">
        <v>530</v>
      </c>
      <c r="E331" t="s">
        <v>1334</v>
      </c>
      <c r="F331">
        <v>79</v>
      </c>
      <c r="G331">
        <v>1985</v>
      </c>
      <c r="H331">
        <v>777</v>
      </c>
      <c r="I331">
        <v>0</v>
      </c>
      <c r="J331">
        <v>0</v>
      </c>
      <c r="K331">
        <v>0</v>
      </c>
    </row>
    <row r="332" spans="1:11">
      <c r="A332">
        <v>27070</v>
      </c>
      <c r="B332" t="s">
        <v>723</v>
      </c>
      <c r="C332" t="s">
        <v>541</v>
      </c>
      <c r="E332" t="s">
        <v>1122</v>
      </c>
      <c r="F332">
        <v>61</v>
      </c>
      <c r="G332">
        <v>1982</v>
      </c>
      <c r="H332">
        <v>360</v>
      </c>
      <c r="I332">
        <v>11.891</v>
      </c>
      <c r="J332">
        <v>391.89</v>
      </c>
      <c r="K332">
        <v>85</v>
      </c>
    </row>
    <row r="333" spans="1:11">
      <c r="A333">
        <v>99590</v>
      </c>
      <c r="B333" t="s">
        <v>724</v>
      </c>
      <c r="C333" t="s">
        <v>634</v>
      </c>
      <c r="E333" t="s">
        <v>170</v>
      </c>
      <c r="F333">
        <v>19</v>
      </c>
      <c r="G333">
        <v>1961</v>
      </c>
      <c r="H333">
        <v>63</v>
      </c>
      <c r="I333">
        <v>37.25</v>
      </c>
      <c r="J333">
        <v>2320.605</v>
      </c>
      <c r="K333">
        <v>952</v>
      </c>
    </row>
    <row r="334" spans="1:11">
      <c r="A334">
        <v>11041</v>
      </c>
      <c r="B334" t="s">
        <v>1051</v>
      </c>
      <c r="C334" t="s">
        <v>650</v>
      </c>
      <c r="D334" t="s">
        <v>651</v>
      </c>
      <c r="E334" t="s">
        <v>474</v>
      </c>
      <c r="F334">
        <v>1</v>
      </c>
      <c r="G334">
        <v>2002</v>
      </c>
      <c r="H334">
        <v>399</v>
      </c>
      <c r="I334">
        <v>6.4219999999999997</v>
      </c>
      <c r="J334">
        <v>322.69499999999999</v>
      </c>
      <c r="K334">
        <v>69</v>
      </c>
    </row>
    <row r="335" spans="1:11">
      <c r="A335">
        <v>14103</v>
      </c>
      <c r="B335" t="s">
        <v>1502</v>
      </c>
      <c r="C335" t="s">
        <v>492</v>
      </c>
      <c r="E335" t="s">
        <v>1135</v>
      </c>
      <c r="F335">
        <v>74</v>
      </c>
      <c r="G335">
        <v>1958</v>
      </c>
      <c r="H335">
        <v>629</v>
      </c>
      <c r="I335">
        <v>0.68799999999999994</v>
      </c>
      <c r="J335">
        <v>56.097000000000001</v>
      </c>
      <c r="K335">
        <v>23</v>
      </c>
    </row>
    <row r="336" spans="1:11">
      <c r="A336">
        <v>27003</v>
      </c>
      <c r="B336" t="s">
        <v>726</v>
      </c>
      <c r="C336" t="s">
        <v>509</v>
      </c>
      <c r="E336" t="s">
        <v>513</v>
      </c>
      <c r="F336">
        <v>59</v>
      </c>
      <c r="G336">
        <v>1987</v>
      </c>
      <c r="H336">
        <v>778</v>
      </c>
      <c r="I336">
        <v>0</v>
      </c>
      <c r="J336">
        <v>0</v>
      </c>
      <c r="K336">
        <v>0</v>
      </c>
    </row>
    <row r="337" spans="1:11">
      <c r="A337">
        <v>11060</v>
      </c>
      <c r="B337" t="s">
        <v>1052</v>
      </c>
      <c r="C337" t="s">
        <v>679</v>
      </c>
      <c r="E337" t="s">
        <v>466</v>
      </c>
      <c r="F337">
        <v>27</v>
      </c>
      <c r="G337">
        <v>1967</v>
      </c>
      <c r="H337">
        <v>630</v>
      </c>
      <c r="I337">
        <v>1.1559999999999999</v>
      </c>
      <c r="J337">
        <v>55.220999999999997</v>
      </c>
      <c r="K337">
        <v>15</v>
      </c>
    </row>
    <row r="338" spans="1:11">
      <c r="A338">
        <v>25087</v>
      </c>
      <c r="B338" t="s">
        <v>727</v>
      </c>
      <c r="C338" t="s">
        <v>608</v>
      </c>
      <c r="D338" t="s">
        <v>80</v>
      </c>
      <c r="E338" t="s">
        <v>466</v>
      </c>
      <c r="F338">
        <v>27</v>
      </c>
      <c r="G338">
        <v>1970</v>
      </c>
      <c r="H338">
        <v>187</v>
      </c>
      <c r="I338">
        <v>12.532</v>
      </c>
      <c r="J338">
        <v>1149.0119999999999</v>
      </c>
      <c r="K338">
        <v>595</v>
      </c>
    </row>
    <row r="339" spans="1:11">
      <c r="A339">
        <v>13029</v>
      </c>
      <c r="B339" t="s">
        <v>1159</v>
      </c>
      <c r="C339" t="s">
        <v>492</v>
      </c>
      <c r="E339" t="s">
        <v>1128</v>
      </c>
      <c r="F339">
        <v>76</v>
      </c>
      <c r="G339">
        <v>1961</v>
      </c>
      <c r="H339">
        <v>104</v>
      </c>
      <c r="I339">
        <v>27.219000000000001</v>
      </c>
      <c r="J339">
        <v>1887.3389999999999</v>
      </c>
      <c r="K339">
        <v>876</v>
      </c>
    </row>
    <row r="340" spans="1:11">
      <c r="A340">
        <v>11038</v>
      </c>
      <c r="B340" t="s">
        <v>1053</v>
      </c>
      <c r="C340" t="s">
        <v>761</v>
      </c>
      <c r="E340" t="s">
        <v>474</v>
      </c>
      <c r="F340">
        <v>1</v>
      </c>
      <c r="G340">
        <v>1979</v>
      </c>
      <c r="H340">
        <v>46</v>
      </c>
      <c r="I340">
        <v>29.5</v>
      </c>
      <c r="J340">
        <v>2657.9540000000002</v>
      </c>
      <c r="K340">
        <v>1381</v>
      </c>
    </row>
    <row r="341" spans="1:11">
      <c r="A341">
        <v>28007</v>
      </c>
      <c r="B341" t="s">
        <v>728</v>
      </c>
      <c r="C341" t="s">
        <v>547</v>
      </c>
      <c r="E341" t="s">
        <v>140</v>
      </c>
      <c r="F341">
        <v>14</v>
      </c>
      <c r="G341">
        <v>1993</v>
      </c>
      <c r="H341">
        <v>7</v>
      </c>
      <c r="I341">
        <v>51.5</v>
      </c>
      <c r="J341">
        <v>3754.7179999999998</v>
      </c>
      <c r="K341">
        <v>1646</v>
      </c>
    </row>
    <row r="342" spans="1:11">
      <c r="A342">
        <v>14023</v>
      </c>
      <c r="B342" t="s">
        <v>1503</v>
      </c>
      <c r="C342" t="s">
        <v>493</v>
      </c>
      <c r="E342" t="s">
        <v>1129</v>
      </c>
      <c r="F342">
        <v>55</v>
      </c>
      <c r="G342">
        <v>1960</v>
      </c>
      <c r="H342">
        <v>779</v>
      </c>
      <c r="I342">
        <v>0</v>
      </c>
      <c r="J342">
        <v>0</v>
      </c>
      <c r="K342">
        <v>0</v>
      </c>
    </row>
    <row r="343" spans="1:11">
      <c r="A343">
        <v>96115</v>
      </c>
      <c r="B343" t="s">
        <v>729</v>
      </c>
      <c r="C343" t="s">
        <v>540</v>
      </c>
      <c r="E343" t="s">
        <v>462</v>
      </c>
      <c r="F343">
        <v>7</v>
      </c>
      <c r="G343">
        <v>1969</v>
      </c>
      <c r="H343">
        <v>570</v>
      </c>
      <c r="I343">
        <v>2.8759999999999999</v>
      </c>
      <c r="J343">
        <v>94.620999999999995</v>
      </c>
      <c r="K343">
        <v>0</v>
      </c>
    </row>
    <row r="344" spans="1:11">
      <c r="A344">
        <v>13020</v>
      </c>
      <c r="B344" t="s">
        <v>1054</v>
      </c>
      <c r="C344" t="s">
        <v>779</v>
      </c>
      <c r="D344" t="s">
        <v>80</v>
      </c>
      <c r="E344" t="s">
        <v>1094</v>
      </c>
      <c r="F344">
        <v>75</v>
      </c>
      <c r="G344">
        <v>1961</v>
      </c>
      <c r="H344">
        <v>605</v>
      </c>
      <c r="I344">
        <v>1.0629999999999999</v>
      </c>
      <c r="J344">
        <v>70.114000000000004</v>
      </c>
      <c r="K344">
        <v>27</v>
      </c>
    </row>
    <row r="345" spans="1:11">
      <c r="A345">
        <v>10139</v>
      </c>
      <c r="B345" t="s">
        <v>730</v>
      </c>
      <c r="C345" t="s">
        <v>522</v>
      </c>
      <c r="E345" t="s">
        <v>140</v>
      </c>
      <c r="F345">
        <v>14</v>
      </c>
      <c r="G345">
        <v>1946</v>
      </c>
      <c r="H345">
        <v>119</v>
      </c>
      <c r="I345">
        <v>24.376000000000001</v>
      </c>
      <c r="J345">
        <v>1777.297</v>
      </c>
      <c r="K345">
        <v>907</v>
      </c>
    </row>
    <row r="346" spans="1:11">
      <c r="A346">
        <v>12047</v>
      </c>
      <c r="B346" t="s">
        <v>1160</v>
      </c>
      <c r="C346" t="s">
        <v>1161</v>
      </c>
      <c r="D346" t="s">
        <v>80</v>
      </c>
      <c r="E346" t="s">
        <v>140</v>
      </c>
      <c r="F346">
        <v>14</v>
      </c>
      <c r="G346">
        <v>1947</v>
      </c>
      <c r="H346">
        <v>120</v>
      </c>
      <c r="I346">
        <v>23.751000000000001</v>
      </c>
      <c r="J346">
        <v>1777.297</v>
      </c>
      <c r="K346">
        <v>907</v>
      </c>
    </row>
    <row r="347" spans="1:11">
      <c r="A347">
        <v>17022</v>
      </c>
      <c r="B347" t="s">
        <v>1160</v>
      </c>
      <c r="C347" t="s">
        <v>814</v>
      </c>
      <c r="D347" t="s">
        <v>80</v>
      </c>
      <c r="E347" t="s">
        <v>578</v>
      </c>
      <c r="F347">
        <v>45</v>
      </c>
      <c r="G347">
        <v>1969</v>
      </c>
      <c r="H347">
        <v>674</v>
      </c>
      <c r="I347">
        <v>0.56299999999999994</v>
      </c>
      <c r="J347">
        <v>20.451000000000001</v>
      </c>
      <c r="K347">
        <v>0</v>
      </c>
    </row>
    <row r="348" spans="1:11">
      <c r="A348">
        <v>27039</v>
      </c>
      <c r="B348" t="s">
        <v>731</v>
      </c>
      <c r="C348" t="s">
        <v>675</v>
      </c>
      <c r="E348" t="s">
        <v>170</v>
      </c>
      <c r="F348">
        <v>19</v>
      </c>
      <c r="G348">
        <v>1966</v>
      </c>
      <c r="H348">
        <v>9</v>
      </c>
      <c r="I348">
        <v>49.5</v>
      </c>
      <c r="J348">
        <v>3596.9140000000002</v>
      </c>
      <c r="K348">
        <v>1724</v>
      </c>
    </row>
    <row r="349" spans="1:11">
      <c r="A349">
        <v>27040</v>
      </c>
      <c r="B349" t="s">
        <v>732</v>
      </c>
      <c r="C349" t="s">
        <v>568</v>
      </c>
      <c r="D349" t="s">
        <v>80</v>
      </c>
      <c r="E349" t="s">
        <v>1419</v>
      </c>
      <c r="F349">
        <v>54</v>
      </c>
      <c r="G349">
        <v>1975</v>
      </c>
      <c r="H349">
        <v>594</v>
      </c>
      <c r="I349">
        <v>1.875</v>
      </c>
      <c r="J349">
        <v>80.94</v>
      </c>
      <c r="K349">
        <v>0</v>
      </c>
    </row>
    <row r="350" spans="1:11">
      <c r="A350">
        <v>10080</v>
      </c>
      <c r="B350" t="s">
        <v>733</v>
      </c>
      <c r="C350" t="s">
        <v>734</v>
      </c>
      <c r="E350" t="s">
        <v>1014</v>
      </c>
      <c r="F350">
        <v>69</v>
      </c>
      <c r="G350">
        <v>1960</v>
      </c>
      <c r="H350">
        <v>780</v>
      </c>
      <c r="I350">
        <v>0</v>
      </c>
      <c r="J350">
        <v>0</v>
      </c>
      <c r="K350">
        <v>0</v>
      </c>
    </row>
    <row r="351" spans="1:11">
      <c r="A351">
        <v>17041</v>
      </c>
      <c r="B351" t="s">
        <v>1504</v>
      </c>
      <c r="C351" t="s">
        <v>495</v>
      </c>
      <c r="D351" t="s">
        <v>80</v>
      </c>
      <c r="E351" t="s">
        <v>1419</v>
      </c>
      <c r="F351">
        <v>54</v>
      </c>
      <c r="G351">
        <v>1956</v>
      </c>
      <c r="H351">
        <v>781</v>
      </c>
      <c r="I351">
        <v>0</v>
      </c>
      <c r="J351">
        <v>0</v>
      </c>
      <c r="K351">
        <v>0</v>
      </c>
    </row>
    <row r="352" spans="1:11">
      <c r="A352">
        <v>16029</v>
      </c>
      <c r="B352" t="s">
        <v>1505</v>
      </c>
      <c r="C352" t="s">
        <v>799</v>
      </c>
      <c r="D352" t="s">
        <v>80</v>
      </c>
      <c r="E352" t="s">
        <v>1334</v>
      </c>
      <c r="F352">
        <v>79</v>
      </c>
      <c r="G352">
        <v>1982</v>
      </c>
      <c r="H352">
        <v>492</v>
      </c>
      <c r="I352">
        <v>1.7809999999999999</v>
      </c>
      <c r="J352">
        <v>176.93700000000001</v>
      </c>
      <c r="K352">
        <v>91</v>
      </c>
    </row>
    <row r="353" spans="1:11">
      <c r="A353">
        <v>28034</v>
      </c>
      <c r="B353" t="s">
        <v>735</v>
      </c>
      <c r="C353" t="s">
        <v>736</v>
      </c>
      <c r="D353" t="s">
        <v>80</v>
      </c>
      <c r="E353" t="s">
        <v>578</v>
      </c>
      <c r="F353">
        <v>45</v>
      </c>
      <c r="G353">
        <v>1961</v>
      </c>
      <c r="H353">
        <v>306</v>
      </c>
      <c r="I353">
        <v>7.5</v>
      </c>
      <c r="J353">
        <v>553.49699999999996</v>
      </c>
      <c r="K353">
        <v>213</v>
      </c>
    </row>
    <row r="354" spans="1:11">
      <c r="A354">
        <v>16119</v>
      </c>
      <c r="B354" t="s">
        <v>1506</v>
      </c>
      <c r="C354" t="s">
        <v>1507</v>
      </c>
      <c r="D354" t="s">
        <v>80</v>
      </c>
      <c r="E354" t="s">
        <v>1334</v>
      </c>
      <c r="F354">
        <v>79</v>
      </c>
      <c r="G354">
        <v>1983</v>
      </c>
      <c r="H354">
        <v>621</v>
      </c>
      <c r="I354">
        <v>0.75</v>
      </c>
      <c r="J354">
        <v>63.889000000000003</v>
      </c>
      <c r="K354">
        <v>28</v>
      </c>
    </row>
    <row r="355" spans="1:11">
      <c r="A355">
        <v>10151</v>
      </c>
      <c r="B355" t="s">
        <v>1508</v>
      </c>
      <c r="C355" t="s">
        <v>1509</v>
      </c>
      <c r="E355" t="s">
        <v>1123</v>
      </c>
      <c r="F355">
        <v>2</v>
      </c>
      <c r="G355">
        <v>1963</v>
      </c>
      <c r="H355">
        <v>499</v>
      </c>
      <c r="I355">
        <v>1.359</v>
      </c>
      <c r="J355">
        <v>167.70400000000001</v>
      </c>
      <c r="K355">
        <v>102</v>
      </c>
    </row>
    <row r="356" spans="1:11">
      <c r="A356">
        <v>15017</v>
      </c>
      <c r="B356" t="s">
        <v>1510</v>
      </c>
      <c r="C356" t="s">
        <v>1487</v>
      </c>
      <c r="D356" t="s">
        <v>80</v>
      </c>
      <c r="E356" t="s">
        <v>1419</v>
      </c>
      <c r="F356">
        <v>54</v>
      </c>
      <c r="G356">
        <v>1953</v>
      </c>
      <c r="H356">
        <v>655</v>
      </c>
      <c r="I356">
        <v>0.75</v>
      </c>
      <c r="J356">
        <v>32.375999999999998</v>
      </c>
      <c r="K356">
        <v>0</v>
      </c>
    </row>
    <row r="357" spans="1:11">
      <c r="A357">
        <v>17011</v>
      </c>
      <c r="B357" t="s">
        <v>1511</v>
      </c>
      <c r="C357" t="s">
        <v>708</v>
      </c>
      <c r="D357" t="s">
        <v>80</v>
      </c>
      <c r="E357" t="s">
        <v>1410</v>
      </c>
      <c r="F357">
        <v>84</v>
      </c>
      <c r="G357">
        <v>1948</v>
      </c>
      <c r="H357">
        <v>690</v>
      </c>
      <c r="I357">
        <v>0.219</v>
      </c>
      <c r="J357">
        <v>6.3760000000000003</v>
      </c>
      <c r="K357">
        <v>0</v>
      </c>
    </row>
    <row r="358" spans="1:11">
      <c r="A358">
        <v>14099</v>
      </c>
      <c r="B358" t="s">
        <v>1512</v>
      </c>
      <c r="C358" t="s">
        <v>686</v>
      </c>
      <c r="E358" t="s">
        <v>134</v>
      </c>
      <c r="F358">
        <v>52</v>
      </c>
      <c r="G358">
        <v>1982</v>
      </c>
      <c r="H358">
        <v>227</v>
      </c>
      <c r="I358">
        <v>17.907</v>
      </c>
      <c r="J358">
        <v>889.303</v>
      </c>
      <c r="K358">
        <v>255</v>
      </c>
    </row>
    <row r="359" spans="1:11">
      <c r="A359">
        <v>14026</v>
      </c>
      <c r="B359" t="s">
        <v>1513</v>
      </c>
      <c r="C359" t="s">
        <v>593</v>
      </c>
      <c r="D359" t="s">
        <v>80</v>
      </c>
      <c r="E359" t="s">
        <v>170</v>
      </c>
      <c r="F359">
        <v>19</v>
      </c>
      <c r="G359">
        <v>1953</v>
      </c>
      <c r="H359">
        <v>421</v>
      </c>
      <c r="I359">
        <v>4.6260000000000003</v>
      </c>
      <c r="J359">
        <v>279.07400000000001</v>
      </c>
      <c r="K359">
        <v>78</v>
      </c>
    </row>
    <row r="360" spans="1:11">
      <c r="A360">
        <v>14077</v>
      </c>
      <c r="B360" t="s">
        <v>1514</v>
      </c>
      <c r="C360" t="s">
        <v>561</v>
      </c>
      <c r="E360" t="s">
        <v>1334</v>
      </c>
      <c r="F360">
        <v>79</v>
      </c>
      <c r="G360">
        <v>1989</v>
      </c>
      <c r="H360">
        <v>562</v>
      </c>
      <c r="I360">
        <v>1.125</v>
      </c>
      <c r="J360">
        <v>100.577</v>
      </c>
      <c r="K360">
        <v>50</v>
      </c>
    </row>
    <row r="361" spans="1:11">
      <c r="A361">
        <v>14076</v>
      </c>
      <c r="B361" t="s">
        <v>1514</v>
      </c>
      <c r="C361" t="s">
        <v>509</v>
      </c>
      <c r="E361" t="s">
        <v>1334</v>
      </c>
      <c r="F361">
        <v>79</v>
      </c>
      <c r="G361">
        <v>1985</v>
      </c>
      <c r="H361">
        <v>38</v>
      </c>
      <c r="I361">
        <v>41.25</v>
      </c>
      <c r="J361">
        <v>2811.2570000000001</v>
      </c>
      <c r="K361">
        <v>1397</v>
      </c>
    </row>
    <row r="362" spans="1:11">
      <c r="A362">
        <v>10038</v>
      </c>
      <c r="B362" t="s">
        <v>737</v>
      </c>
      <c r="C362" t="s">
        <v>514</v>
      </c>
      <c r="E362" t="s">
        <v>625</v>
      </c>
      <c r="F362">
        <v>68</v>
      </c>
      <c r="G362">
        <v>1976</v>
      </c>
      <c r="H362">
        <v>315</v>
      </c>
      <c r="I362">
        <v>3.7349999999999999</v>
      </c>
      <c r="J362">
        <v>531.31799999999998</v>
      </c>
      <c r="K362">
        <v>341</v>
      </c>
    </row>
    <row r="363" spans="1:11">
      <c r="A363">
        <v>17033</v>
      </c>
      <c r="B363" t="s">
        <v>1515</v>
      </c>
      <c r="C363" t="s">
        <v>1516</v>
      </c>
      <c r="D363" t="s">
        <v>64</v>
      </c>
      <c r="E363" t="s">
        <v>474</v>
      </c>
      <c r="F363">
        <v>1</v>
      </c>
      <c r="G363">
        <v>2009</v>
      </c>
      <c r="H363">
        <v>658</v>
      </c>
      <c r="I363">
        <v>0.68799999999999994</v>
      </c>
      <c r="J363">
        <v>31.731999999999999</v>
      </c>
      <c r="K363">
        <v>0</v>
      </c>
    </row>
    <row r="364" spans="1:11">
      <c r="A364">
        <v>17034</v>
      </c>
      <c r="B364" t="s">
        <v>1517</v>
      </c>
      <c r="C364" t="s">
        <v>650</v>
      </c>
      <c r="D364" t="s">
        <v>80</v>
      </c>
      <c r="E364" t="s">
        <v>474</v>
      </c>
      <c r="F364">
        <v>1</v>
      </c>
      <c r="G364">
        <v>1981</v>
      </c>
      <c r="H364">
        <v>659</v>
      </c>
      <c r="I364">
        <v>0.68799999999999994</v>
      </c>
      <c r="J364">
        <v>31.731999999999999</v>
      </c>
      <c r="K364">
        <v>0</v>
      </c>
    </row>
    <row r="365" spans="1:11">
      <c r="A365">
        <v>23029</v>
      </c>
      <c r="B365" t="s">
        <v>738</v>
      </c>
      <c r="C365" t="s">
        <v>612</v>
      </c>
      <c r="E365" t="s">
        <v>140</v>
      </c>
      <c r="F365">
        <v>14</v>
      </c>
      <c r="G365">
        <v>1967</v>
      </c>
      <c r="H365">
        <v>253</v>
      </c>
      <c r="I365">
        <v>14.516</v>
      </c>
      <c r="J365">
        <v>764.86</v>
      </c>
      <c r="K365">
        <v>213</v>
      </c>
    </row>
    <row r="366" spans="1:11">
      <c r="A366">
        <v>21759</v>
      </c>
      <c r="B366" t="s">
        <v>739</v>
      </c>
      <c r="C366" t="s">
        <v>602</v>
      </c>
      <c r="E366" t="s">
        <v>506</v>
      </c>
      <c r="F366">
        <v>29</v>
      </c>
      <c r="G366">
        <v>1963</v>
      </c>
      <c r="H366">
        <v>496</v>
      </c>
      <c r="I366">
        <v>5.2510000000000003</v>
      </c>
      <c r="J366">
        <v>170.12899999999999</v>
      </c>
      <c r="K366">
        <v>15</v>
      </c>
    </row>
    <row r="367" spans="1:11">
      <c r="A367">
        <v>24341</v>
      </c>
      <c r="B367" t="s">
        <v>1055</v>
      </c>
      <c r="C367" t="s">
        <v>600</v>
      </c>
      <c r="D367" t="s">
        <v>80</v>
      </c>
      <c r="E367" t="s">
        <v>457</v>
      </c>
      <c r="F367">
        <v>20</v>
      </c>
      <c r="G367">
        <v>1979</v>
      </c>
      <c r="H367">
        <v>782</v>
      </c>
      <c r="I367">
        <v>0</v>
      </c>
      <c r="J367">
        <v>0</v>
      </c>
      <c r="K367">
        <v>0</v>
      </c>
    </row>
    <row r="368" spans="1:11">
      <c r="A368">
        <v>16019</v>
      </c>
      <c r="B368" t="s">
        <v>1518</v>
      </c>
      <c r="C368" t="s">
        <v>520</v>
      </c>
      <c r="D368" t="s">
        <v>80</v>
      </c>
      <c r="E368" t="s">
        <v>1416</v>
      </c>
      <c r="F368">
        <v>28</v>
      </c>
      <c r="G368">
        <v>1954</v>
      </c>
      <c r="H368">
        <v>458</v>
      </c>
      <c r="I368">
        <v>6.0640000000000001</v>
      </c>
      <c r="J368">
        <v>214.041</v>
      </c>
      <c r="K368">
        <v>0</v>
      </c>
    </row>
    <row r="369" spans="1:11">
      <c r="A369">
        <v>16079</v>
      </c>
      <c r="B369" t="s">
        <v>1519</v>
      </c>
      <c r="C369" t="s">
        <v>1520</v>
      </c>
      <c r="D369" t="s">
        <v>80</v>
      </c>
      <c r="E369" t="s">
        <v>1410</v>
      </c>
      <c r="F369">
        <v>84</v>
      </c>
      <c r="G369">
        <v>1943</v>
      </c>
      <c r="H369">
        <v>497</v>
      </c>
      <c r="I369">
        <v>3.22</v>
      </c>
      <c r="J369">
        <v>168.292</v>
      </c>
      <c r="K369">
        <v>35</v>
      </c>
    </row>
    <row r="370" spans="1:11">
      <c r="A370">
        <v>13012</v>
      </c>
      <c r="B370" t="s">
        <v>1162</v>
      </c>
      <c r="C370" t="s">
        <v>589</v>
      </c>
      <c r="E370" t="s">
        <v>1094</v>
      </c>
      <c r="F370">
        <v>75</v>
      </c>
      <c r="G370">
        <v>1971</v>
      </c>
      <c r="H370">
        <v>783</v>
      </c>
      <c r="I370">
        <v>0</v>
      </c>
      <c r="J370">
        <v>0</v>
      </c>
      <c r="K370">
        <v>0</v>
      </c>
    </row>
    <row r="371" spans="1:11">
      <c r="A371">
        <v>13013</v>
      </c>
      <c r="B371" t="s">
        <v>1162</v>
      </c>
      <c r="C371" t="s">
        <v>889</v>
      </c>
      <c r="D371" t="s">
        <v>64</v>
      </c>
      <c r="E371" t="s">
        <v>1094</v>
      </c>
      <c r="F371">
        <v>75</v>
      </c>
      <c r="G371">
        <v>2003</v>
      </c>
      <c r="H371">
        <v>784</v>
      </c>
      <c r="I371">
        <v>0</v>
      </c>
      <c r="J371">
        <v>0</v>
      </c>
      <c r="K371">
        <v>0</v>
      </c>
    </row>
    <row r="372" spans="1:11">
      <c r="A372">
        <v>25020</v>
      </c>
      <c r="B372" t="s">
        <v>740</v>
      </c>
      <c r="C372" t="s">
        <v>493</v>
      </c>
      <c r="E372" t="s">
        <v>506</v>
      </c>
      <c r="F372">
        <v>29</v>
      </c>
      <c r="G372">
        <v>1991</v>
      </c>
      <c r="H372">
        <v>785</v>
      </c>
      <c r="I372">
        <v>0</v>
      </c>
      <c r="J372">
        <v>0</v>
      </c>
      <c r="K372">
        <v>0</v>
      </c>
    </row>
    <row r="373" spans="1:11">
      <c r="A373">
        <v>24235</v>
      </c>
      <c r="B373" t="s">
        <v>741</v>
      </c>
      <c r="C373" t="s">
        <v>520</v>
      </c>
      <c r="D373" t="s">
        <v>80</v>
      </c>
      <c r="E373" t="s">
        <v>1154</v>
      </c>
      <c r="F373">
        <v>15</v>
      </c>
      <c r="G373">
        <v>1995</v>
      </c>
      <c r="H373">
        <v>109</v>
      </c>
      <c r="I373">
        <v>31.562999999999999</v>
      </c>
      <c r="J373">
        <v>1866.1990000000001</v>
      </c>
      <c r="K373">
        <v>565</v>
      </c>
    </row>
    <row r="374" spans="1:11">
      <c r="A374">
        <v>98312</v>
      </c>
      <c r="B374" t="s">
        <v>741</v>
      </c>
      <c r="C374" t="s">
        <v>742</v>
      </c>
      <c r="D374" t="s">
        <v>80</v>
      </c>
      <c r="E374" t="s">
        <v>1154</v>
      </c>
      <c r="F374">
        <v>15</v>
      </c>
      <c r="G374">
        <v>1967</v>
      </c>
      <c r="H374">
        <v>248</v>
      </c>
      <c r="I374">
        <v>12.218999999999999</v>
      </c>
      <c r="J374">
        <v>778.38499999999999</v>
      </c>
      <c r="K374">
        <v>307</v>
      </c>
    </row>
    <row r="375" spans="1:11">
      <c r="A375">
        <v>98488</v>
      </c>
      <c r="B375" t="s">
        <v>743</v>
      </c>
      <c r="C375" t="s">
        <v>744</v>
      </c>
      <c r="E375" t="s">
        <v>1154</v>
      </c>
      <c r="F375">
        <v>15</v>
      </c>
      <c r="G375">
        <v>1988</v>
      </c>
      <c r="H375">
        <v>786</v>
      </c>
      <c r="I375">
        <v>0</v>
      </c>
      <c r="J375">
        <v>0</v>
      </c>
      <c r="K375">
        <v>0</v>
      </c>
    </row>
    <row r="376" spans="1:11">
      <c r="A376">
        <v>98311</v>
      </c>
      <c r="B376" t="s">
        <v>743</v>
      </c>
      <c r="C376" t="s">
        <v>493</v>
      </c>
      <c r="E376" t="s">
        <v>1154</v>
      </c>
      <c r="F376">
        <v>15</v>
      </c>
      <c r="G376">
        <v>1965</v>
      </c>
      <c r="H376">
        <v>249</v>
      </c>
      <c r="I376">
        <v>12.218999999999999</v>
      </c>
      <c r="J376">
        <v>778.38499999999999</v>
      </c>
      <c r="K376">
        <v>307</v>
      </c>
    </row>
    <row r="377" spans="1:11">
      <c r="A377">
        <v>27025</v>
      </c>
      <c r="B377" t="s">
        <v>745</v>
      </c>
      <c r="C377" t="s">
        <v>489</v>
      </c>
      <c r="E377" t="s">
        <v>1120</v>
      </c>
      <c r="F377">
        <v>44</v>
      </c>
      <c r="G377">
        <v>1985</v>
      </c>
      <c r="H377">
        <v>445</v>
      </c>
      <c r="I377">
        <v>2.2189999999999999</v>
      </c>
      <c r="J377">
        <v>230.31299999999999</v>
      </c>
      <c r="K377">
        <v>122</v>
      </c>
    </row>
    <row r="378" spans="1:11">
      <c r="A378">
        <v>25033</v>
      </c>
      <c r="B378" t="s">
        <v>745</v>
      </c>
      <c r="C378" t="s">
        <v>602</v>
      </c>
      <c r="E378" t="s">
        <v>1136</v>
      </c>
      <c r="F378">
        <v>24</v>
      </c>
      <c r="G378">
        <v>1963</v>
      </c>
      <c r="H378">
        <v>502</v>
      </c>
      <c r="I378">
        <v>1.625</v>
      </c>
      <c r="J378">
        <v>162.22900000000001</v>
      </c>
      <c r="K378">
        <v>84</v>
      </c>
    </row>
    <row r="379" spans="1:11">
      <c r="A379">
        <v>26075</v>
      </c>
      <c r="B379" t="s">
        <v>746</v>
      </c>
      <c r="C379" t="s">
        <v>489</v>
      </c>
      <c r="E379" t="s">
        <v>1136</v>
      </c>
      <c r="F379">
        <v>24</v>
      </c>
      <c r="G379">
        <v>1985</v>
      </c>
      <c r="H379">
        <v>2</v>
      </c>
      <c r="I379">
        <v>58.5</v>
      </c>
      <c r="J379">
        <v>4377.3389999999999</v>
      </c>
      <c r="K379">
        <v>1871</v>
      </c>
    </row>
    <row r="380" spans="1:11">
      <c r="A380">
        <v>16106</v>
      </c>
      <c r="B380" t="s">
        <v>746</v>
      </c>
      <c r="C380" t="s">
        <v>1521</v>
      </c>
      <c r="D380" t="s">
        <v>64</v>
      </c>
      <c r="E380" t="s">
        <v>528</v>
      </c>
      <c r="F380">
        <v>16</v>
      </c>
      <c r="G380">
        <v>2004</v>
      </c>
      <c r="H380">
        <v>118</v>
      </c>
      <c r="I380">
        <v>36.5</v>
      </c>
      <c r="J380">
        <v>1805.1389999999999</v>
      </c>
      <c r="K380">
        <v>457</v>
      </c>
    </row>
    <row r="381" spans="1:11">
      <c r="A381">
        <v>17035</v>
      </c>
      <c r="B381" t="s">
        <v>1522</v>
      </c>
      <c r="C381" t="s">
        <v>773</v>
      </c>
      <c r="D381" t="s">
        <v>80</v>
      </c>
      <c r="E381" t="s">
        <v>1094</v>
      </c>
      <c r="F381">
        <v>75</v>
      </c>
      <c r="G381">
        <v>1968</v>
      </c>
      <c r="H381">
        <v>307</v>
      </c>
      <c r="I381">
        <v>12.797000000000001</v>
      </c>
      <c r="J381">
        <v>553.27</v>
      </c>
      <c r="K381">
        <v>52</v>
      </c>
    </row>
    <row r="382" spans="1:11">
      <c r="A382">
        <v>15018</v>
      </c>
      <c r="B382" t="s">
        <v>1523</v>
      </c>
      <c r="C382" t="s">
        <v>1524</v>
      </c>
      <c r="D382" t="s">
        <v>80</v>
      </c>
      <c r="E382" t="s">
        <v>1419</v>
      </c>
      <c r="F382">
        <v>54</v>
      </c>
      <c r="G382">
        <v>1949</v>
      </c>
      <c r="H382">
        <v>586</v>
      </c>
      <c r="I382">
        <v>1.4610000000000001</v>
      </c>
      <c r="J382">
        <v>86.879000000000005</v>
      </c>
      <c r="K382">
        <v>20</v>
      </c>
    </row>
    <row r="383" spans="1:11">
      <c r="A383">
        <v>15035</v>
      </c>
      <c r="B383" t="s">
        <v>747</v>
      </c>
      <c r="C383" t="s">
        <v>496</v>
      </c>
      <c r="D383" t="s">
        <v>64</v>
      </c>
      <c r="E383" t="s">
        <v>1387</v>
      </c>
      <c r="F383">
        <v>6</v>
      </c>
      <c r="G383">
        <v>2002</v>
      </c>
      <c r="H383">
        <v>787</v>
      </c>
      <c r="I383">
        <v>0</v>
      </c>
      <c r="J383">
        <v>0</v>
      </c>
      <c r="K383">
        <v>0</v>
      </c>
    </row>
    <row r="384" spans="1:11">
      <c r="A384">
        <v>97291</v>
      </c>
      <c r="B384" t="s">
        <v>747</v>
      </c>
      <c r="C384" t="s">
        <v>530</v>
      </c>
      <c r="E384" t="s">
        <v>126</v>
      </c>
      <c r="F384">
        <v>6</v>
      </c>
      <c r="G384">
        <v>1971</v>
      </c>
      <c r="H384">
        <v>288</v>
      </c>
      <c r="I384">
        <v>10.125</v>
      </c>
      <c r="J384">
        <v>615.94899999999996</v>
      </c>
      <c r="K384">
        <v>212</v>
      </c>
    </row>
    <row r="385" spans="1:11">
      <c r="A385">
        <v>22991</v>
      </c>
      <c r="B385" t="s">
        <v>749</v>
      </c>
      <c r="C385" t="s">
        <v>598</v>
      </c>
      <c r="E385" t="s">
        <v>1477</v>
      </c>
      <c r="F385">
        <v>85</v>
      </c>
      <c r="G385">
        <v>1991</v>
      </c>
      <c r="H385">
        <v>16</v>
      </c>
      <c r="I385">
        <v>38.875</v>
      </c>
      <c r="J385">
        <v>3401.1170000000002</v>
      </c>
      <c r="K385">
        <v>1646</v>
      </c>
    </row>
    <row r="386" spans="1:11">
      <c r="A386">
        <v>21912</v>
      </c>
      <c r="B386" t="s">
        <v>749</v>
      </c>
      <c r="C386" t="s">
        <v>599</v>
      </c>
      <c r="E386" t="s">
        <v>1477</v>
      </c>
      <c r="F386">
        <v>85</v>
      </c>
      <c r="G386">
        <v>1956</v>
      </c>
      <c r="H386">
        <v>10</v>
      </c>
      <c r="I386">
        <v>38.625</v>
      </c>
      <c r="J386">
        <v>3537.5259999999998</v>
      </c>
      <c r="K386">
        <v>1780</v>
      </c>
    </row>
    <row r="387" spans="1:11">
      <c r="A387">
        <v>17002</v>
      </c>
      <c r="B387" t="s">
        <v>749</v>
      </c>
      <c r="C387" t="s">
        <v>576</v>
      </c>
      <c r="E387" t="s">
        <v>1477</v>
      </c>
      <c r="F387">
        <v>85</v>
      </c>
      <c r="G387">
        <v>1929</v>
      </c>
      <c r="H387">
        <v>788</v>
      </c>
      <c r="I387">
        <v>0</v>
      </c>
      <c r="J387">
        <v>0</v>
      </c>
      <c r="K387">
        <v>0</v>
      </c>
    </row>
    <row r="388" spans="1:11">
      <c r="A388">
        <v>21913</v>
      </c>
      <c r="B388" t="s">
        <v>750</v>
      </c>
      <c r="C388" t="s">
        <v>568</v>
      </c>
      <c r="D388" t="s">
        <v>80</v>
      </c>
      <c r="E388" t="s">
        <v>1477</v>
      </c>
      <c r="F388">
        <v>85</v>
      </c>
      <c r="G388">
        <v>1957</v>
      </c>
      <c r="H388">
        <v>55</v>
      </c>
      <c r="I388">
        <v>27.126000000000001</v>
      </c>
      <c r="J388">
        <v>2425.02</v>
      </c>
      <c r="K388">
        <v>1242</v>
      </c>
    </row>
    <row r="389" spans="1:11">
      <c r="A389">
        <v>16062</v>
      </c>
      <c r="B389" t="s">
        <v>1525</v>
      </c>
      <c r="C389" t="s">
        <v>576</v>
      </c>
      <c r="E389" t="s">
        <v>1482</v>
      </c>
      <c r="F389">
        <v>83</v>
      </c>
      <c r="G389">
        <v>1967</v>
      </c>
      <c r="H389">
        <v>660</v>
      </c>
      <c r="I389">
        <v>0.68799999999999994</v>
      </c>
      <c r="J389">
        <v>28.44</v>
      </c>
      <c r="K389">
        <v>0</v>
      </c>
    </row>
    <row r="390" spans="1:11">
      <c r="A390">
        <v>13077</v>
      </c>
      <c r="B390" t="s">
        <v>1526</v>
      </c>
      <c r="C390" t="s">
        <v>493</v>
      </c>
      <c r="E390" t="s">
        <v>471</v>
      </c>
      <c r="F390">
        <v>51</v>
      </c>
      <c r="G390">
        <v>1951</v>
      </c>
      <c r="H390">
        <v>90</v>
      </c>
      <c r="I390">
        <v>26.064</v>
      </c>
      <c r="J390">
        <v>2050.6080000000002</v>
      </c>
      <c r="K390">
        <v>933</v>
      </c>
    </row>
    <row r="391" spans="1:11">
      <c r="A391">
        <v>21798</v>
      </c>
      <c r="B391" t="s">
        <v>752</v>
      </c>
      <c r="C391" t="s">
        <v>500</v>
      </c>
      <c r="E391" t="s">
        <v>131</v>
      </c>
      <c r="F391">
        <v>30</v>
      </c>
      <c r="G391">
        <v>1979</v>
      </c>
      <c r="H391">
        <v>642</v>
      </c>
      <c r="I391">
        <v>1.5</v>
      </c>
      <c r="J391">
        <v>47.655000000000001</v>
      </c>
      <c r="K391">
        <v>0</v>
      </c>
    </row>
    <row r="392" spans="1:11">
      <c r="A392">
        <v>13078</v>
      </c>
      <c r="B392" t="s">
        <v>1527</v>
      </c>
      <c r="C392" t="s">
        <v>586</v>
      </c>
      <c r="D392" t="s">
        <v>80</v>
      </c>
      <c r="E392" t="s">
        <v>471</v>
      </c>
      <c r="F392">
        <v>51</v>
      </c>
      <c r="G392">
        <v>1949</v>
      </c>
      <c r="H392">
        <v>102</v>
      </c>
      <c r="I392">
        <v>23.158000000000001</v>
      </c>
      <c r="J392">
        <v>1895.596</v>
      </c>
      <c r="K392">
        <v>933</v>
      </c>
    </row>
    <row r="393" spans="1:11">
      <c r="A393">
        <v>20711</v>
      </c>
      <c r="B393" t="s">
        <v>753</v>
      </c>
      <c r="C393" t="s">
        <v>754</v>
      </c>
      <c r="E393" t="s">
        <v>457</v>
      </c>
      <c r="F393">
        <v>20</v>
      </c>
      <c r="G393">
        <v>1977</v>
      </c>
      <c r="H393">
        <v>552</v>
      </c>
      <c r="I393">
        <v>2.5630000000000002</v>
      </c>
      <c r="J393">
        <v>112.021</v>
      </c>
      <c r="K393">
        <v>0</v>
      </c>
    </row>
    <row r="394" spans="1:11">
      <c r="A394">
        <v>12031</v>
      </c>
      <c r="B394" t="s">
        <v>1164</v>
      </c>
      <c r="C394" t="s">
        <v>1165</v>
      </c>
      <c r="D394" t="s">
        <v>80</v>
      </c>
      <c r="E394" t="s">
        <v>1132</v>
      </c>
      <c r="F394">
        <v>73</v>
      </c>
      <c r="G394">
        <v>1940</v>
      </c>
      <c r="H394">
        <v>277</v>
      </c>
      <c r="I394">
        <v>10.555</v>
      </c>
      <c r="J394">
        <v>657.57</v>
      </c>
      <c r="K394">
        <v>217</v>
      </c>
    </row>
    <row r="395" spans="1:11">
      <c r="A395">
        <v>27072</v>
      </c>
      <c r="B395" t="s">
        <v>755</v>
      </c>
      <c r="C395" t="s">
        <v>557</v>
      </c>
      <c r="E395" t="s">
        <v>1122</v>
      </c>
      <c r="F395">
        <v>61</v>
      </c>
      <c r="G395">
        <v>1983</v>
      </c>
      <c r="H395">
        <v>476</v>
      </c>
      <c r="I395">
        <v>7.75</v>
      </c>
      <c r="J395">
        <v>194.46100000000001</v>
      </c>
      <c r="K395">
        <v>0</v>
      </c>
    </row>
    <row r="396" spans="1:11">
      <c r="A396">
        <v>27074</v>
      </c>
      <c r="B396" t="s">
        <v>1528</v>
      </c>
      <c r="C396" t="s">
        <v>782</v>
      </c>
      <c r="D396" t="s">
        <v>80</v>
      </c>
      <c r="E396" t="s">
        <v>1122</v>
      </c>
      <c r="F396">
        <v>61</v>
      </c>
      <c r="G396">
        <v>1986</v>
      </c>
      <c r="H396">
        <v>789</v>
      </c>
      <c r="I396">
        <v>0</v>
      </c>
      <c r="J396">
        <v>0</v>
      </c>
      <c r="K396">
        <v>0</v>
      </c>
    </row>
    <row r="397" spans="1:11">
      <c r="A397">
        <v>13072</v>
      </c>
      <c r="B397" t="s">
        <v>1529</v>
      </c>
      <c r="C397" t="s">
        <v>487</v>
      </c>
      <c r="D397" t="s">
        <v>80</v>
      </c>
      <c r="E397" t="s">
        <v>1390</v>
      </c>
      <c r="F397">
        <v>78</v>
      </c>
      <c r="G397">
        <v>1977</v>
      </c>
      <c r="H397">
        <v>231</v>
      </c>
      <c r="I397">
        <v>9.6880000000000006</v>
      </c>
      <c r="J397">
        <v>865.21900000000005</v>
      </c>
      <c r="K397">
        <v>460</v>
      </c>
    </row>
    <row r="398" spans="1:11">
      <c r="A398">
        <v>26039</v>
      </c>
      <c r="B398" t="s">
        <v>756</v>
      </c>
      <c r="C398" t="s">
        <v>500</v>
      </c>
      <c r="E398" t="s">
        <v>1139</v>
      </c>
      <c r="F398">
        <v>28</v>
      </c>
      <c r="G398">
        <v>1984</v>
      </c>
      <c r="H398">
        <v>790</v>
      </c>
      <c r="I398">
        <v>0</v>
      </c>
      <c r="J398">
        <v>0</v>
      </c>
      <c r="K398">
        <v>0</v>
      </c>
    </row>
    <row r="399" spans="1:11">
      <c r="A399">
        <v>15072</v>
      </c>
      <c r="B399" t="s">
        <v>1530</v>
      </c>
      <c r="C399" t="s">
        <v>561</v>
      </c>
      <c r="D399" t="s">
        <v>64</v>
      </c>
      <c r="E399" t="s">
        <v>134</v>
      </c>
      <c r="F399">
        <v>52</v>
      </c>
      <c r="G399">
        <v>2006</v>
      </c>
      <c r="H399">
        <v>671</v>
      </c>
      <c r="I399">
        <v>0.625</v>
      </c>
      <c r="J399">
        <v>23.861000000000001</v>
      </c>
      <c r="K399">
        <v>0</v>
      </c>
    </row>
    <row r="400" spans="1:11">
      <c r="A400">
        <v>24224</v>
      </c>
      <c r="B400" t="s">
        <v>757</v>
      </c>
      <c r="C400" t="s">
        <v>509</v>
      </c>
      <c r="E400" t="s">
        <v>471</v>
      </c>
      <c r="F400">
        <v>51</v>
      </c>
      <c r="G400">
        <v>1964</v>
      </c>
      <c r="H400">
        <v>791</v>
      </c>
      <c r="I400">
        <v>0</v>
      </c>
      <c r="J400">
        <v>0</v>
      </c>
      <c r="K400">
        <v>0</v>
      </c>
    </row>
    <row r="401" spans="1:11">
      <c r="A401">
        <v>15045</v>
      </c>
      <c r="B401" t="s">
        <v>1531</v>
      </c>
      <c r="C401" t="s">
        <v>608</v>
      </c>
      <c r="D401" t="s">
        <v>80</v>
      </c>
      <c r="E401" t="s">
        <v>1126</v>
      </c>
      <c r="F401">
        <v>70</v>
      </c>
      <c r="G401">
        <v>1939</v>
      </c>
      <c r="H401">
        <v>792</v>
      </c>
      <c r="I401">
        <v>0</v>
      </c>
      <c r="J401">
        <v>0</v>
      </c>
      <c r="K401">
        <v>0</v>
      </c>
    </row>
    <row r="402" spans="1:11">
      <c r="A402">
        <v>12006</v>
      </c>
      <c r="B402" t="s">
        <v>1166</v>
      </c>
      <c r="C402" t="s">
        <v>502</v>
      </c>
      <c r="D402" t="s">
        <v>80</v>
      </c>
      <c r="E402" t="s">
        <v>142</v>
      </c>
      <c r="F402">
        <v>48</v>
      </c>
      <c r="G402">
        <v>1997</v>
      </c>
      <c r="H402">
        <v>100</v>
      </c>
      <c r="I402">
        <v>23.812999999999999</v>
      </c>
      <c r="J402">
        <v>1915.5940000000001</v>
      </c>
      <c r="K402">
        <v>1067</v>
      </c>
    </row>
    <row r="403" spans="1:11">
      <c r="A403">
        <v>20626</v>
      </c>
      <c r="B403" t="s">
        <v>758</v>
      </c>
      <c r="C403" t="s">
        <v>595</v>
      </c>
      <c r="E403" t="s">
        <v>682</v>
      </c>
      <c r="F403">
        <v>10</v>
      </c>
      <c r="G403">
        <v>1973</v>
      </c>
      <c r="H403">
        <v>647</v>
      </c>
      <c r="I403">
        <v>2</v>
      </c>
      <c r="J403">
        <v>41.98</v>
      </c>
      <c r="K403">
        <v>0</v>
      </c>
    </row>
    <row r="404" spans="1:11">
      <c r="A404">
        <v>26005</v>
      </c>
      <c r="B404" t="s">
        <v>759</v>
      </c>
      <c r="C404" t="s">
        <v>650</v>
      </c>
      <c r="D404" t="s">
        <v>80</v>
      </c>
      <c r="E404" t="s">
        <v>682</v>
      </c>
      <c r="F404">
        <v>10</v>
      </c>
      <c r="G404">
        <v>1970</v>
      </c>
      <c r="H404">
        <v>793</v>
      </c>
      <c r="I404">
        <v>0</v>
      </c>
      <c r="J404">
        <v>0</v>
      </c>
      <c r="K404">
        <v>0</v>
      </c>
    </row>
    <row r="405" spans="1:11">
      <c r="A405">
        <v>10082</v>
      </c>
      <c r="B405" t="s">
        <v>760</v>
      </c>
      <c r="C405" t="s">
        <v>761</v>
      </c>
      <c r="E405" t="s">
        <v>1014</v>
      </c>
      <c r="F405">
        <v>69</v>
      </c>
      <c r="G405">
        <v>1961</v>
      </c>
      <c r="H405">
        <v>54</v>
      </c>
      <c r="I405">
        <v>27.001000000000001</v>
      </c>
      <c r="J405">
        <v>2450.194</v>
      </c>
      <c r="K405">
        <v>1225</v>
      </c>
    </row>
    <row r="406" spans="1:11">
      <c r="A406">
        <v>22979</v>
      </c>
      <c r="B406" t="s">
        <v>762</v>
      </c>
      <c r="C406" t="s">
        <v>763</v>
      </c>
      <c r="E406" t="s">
        <v>170</v>
      </c>
      <c r="F406">
        <v>19</v>
      </c>
      <c r="G406">
        <v>1977</v>
      </c>
      <c r="H406">
        <v>449</v>
      </c>
      <c r="I406">
        <v>4.7190000000000003</v>
      </c>
      <c r="J406">
        <v>223.82599999999999</v>
      </c>
      <c r="K406">
        <v>55</v>
      </c>
    </row>
    <row r="407" spans="1:11">
      <c r="A407">
        <v>17027</v>
      </c>
      <c r="B407" t="s">
        <v>764</v>
      </c>
      <c r="C407" t="s">
        <v>521</v>
      </c>
      <c r="E407" t="s">
        <v>1279</v>
      </c>
      <c r="F407">
        <v>65</v>
      </c>
      <c r="G407">
        <v>1944</v>
      </c>
      <c r="H407">
        <v>504</v>
      </c>
      <c r="I407">
        <v>1.8129999999999999</v>
      </c>
      <c r="J407">
        <v>159.02500000000001</v>
      </c>
      <c r="K407">
        <v>83</v>
      </c>
    </row>
    <row r="408" spans="1:11">
      <c r="A408">
        <v>15037</v>
      </c>
      <c r="B408" t="s">
        <v>764</v>
      </c>
      <c r="C408" t="s">
        <v>514</v>
      </c>
      <c r="E408" t="s">
        <v>1387</v>
      </c>
      <c r="F408">
        <v>6</v>
      </c>
      <c r="G408">
        <v>1975</v>
      </c>
      <c r="H408">
        <v>667</v>
      </c>
      <c r="I408">
        <v>0.75</v>
      </c>
      <c r="J408">
        <v>24.695</v>
      </c>
      <c r="K408">
        <v>0</v>
      </c>
    </row>
    <row r="409" spans="1:11">
      <c r="A409">
        <v>17029</v>
      </c>
      <c r="B409" t="s">
        <v>1532</v>
      </c>
      <c r="C409" t="s">
        <v>1509</v>
      </c>
      <c r="E409" t="s">
        <v>134</v>
      </c>
      <c r="F409">
        <v>52</v>
      </c>
      <c r="G409">
        <v>1966</v>
      </c>
      <c r="H409">
        <v>564</v>
      </c>
      <c r="I409">
        <v>2.5950000000000002</v>
      </c>
      <c r="J409">
        <v>99.603999999999999</v>
      </c>
      <c r="K409">
        <v>0</v>
      </c>
    </row>
    <row r="410" spans="1:11">
      <c r="A410">
        <v>99502</v>
      </c>
      <c r="B410" t="s">
        <v>765</v>
      </c>
      <c r="C410" t="s">
        <v>521</v>
      </c>
      <c r="E410" t="s">
        <v>528</v>
      </c>
      <c r="F410">
        <v>16</v>
      </c>
      <c r="G410">
        <v>1952</v>
      </c>
      <c r="H410">
        <v>505</v>
      </c>
      <c r="I410">
        <v>1</v>
      </c>
      <c r="J410">
        <v>159</v>
      </c>
      <c r="K410">
        <v>104</v>
      </c>
    </row>
    <row r="411" spans="1:11">
      <c r="A411">
        <v>12038</v>
      </c>
      <c r="B411" t="s">
        <v>1167</v>
      </c>
      <c r="C411" t="s">
        <v>1168</v>
      </c>
      <c r="E411" t="s">
        <v>1132</v>
      </c>
      <c r="F411">
        <v>73</v>
      </c>
      <c r="G411">
        <v>1955</v>
      </c>
      <c r="H411">
        <v>42</v>
      </c>
      <c r="I411">
        <v>29.437999999999999</v>
      </c>
      <c r="J411">
        <v>2748.4250000000002</v>
      </c>
      <c r="K411">
        <v>1465</v>
      </c>
    </row>
    <row r="412" spans="1:11">
      <c r="A412">
        <v>12037</v>
      </c>
      <c r="B412" t="s">
        <v>1169</v>
      </c>
      <c r="C412" t="s">
        <v>773</v>
      </c>
      <c r="D412" t="s">
        <v>80</v>
      </c>
      <c r="E412" t="s">
        <v>1132</v>
      </c>
      <c r="F412">
        <v>73</v>
      </c>
      <c r="G412">
        <v>1951</v>
      </c>
      <c r="H412">
        <v>41</v>
      </c>
      <c r="I412">
        <v>29.437999999999999</v>
      </c>
      <c r="J412">
        <v>2785.5909999999999</v>
      </c>
      <c r="K412">
        <v>1487</v>
      </c>
    </row>
    <row r="413" spans="1:11">
      <c r="A413">
        <v>16052</v>
      </c>
      <c r="B413" t="s">
        <v>1533</v>
      </c>
      <c r="C413" t="s">
        <v>1534</v>
      </c>
      <c r="D413" t="s">
        <v>80</v>
      </c>
      <c r="E413" t="s">
        <v>1378</v>
      </c>
      <c r="F413">
        <v>82</v>
      </c>
      <c r="G413">
        <v>1976</v>
      </c>
      <c r="H413">
        <v>459</v>
      </c>
      <c r="I413">
        <v>3.2189999999999999</v>
      </c>
      <c r="J413">
        <v>214.035</v>
      </c>
      <c r="K413">
        <v>66</v>
      </c>
    </row>
    <row r="414" spans="1:11">
      <c r="A414">
        <v>16060</v>
      </c>
      <c r="B414" t="s">
        <v>1535</v>
      </c>
      <c r="C414" t="s">
        <v>508</v>
      </c>
      <c r="E414" t="s">
        <v>1482</v>
      </c>
      <c r="F414">
        <v>83</v>
      </c>
      <c r="G414">
        <v>1972</v>
      </c>
      <c r="H414">
        <v>173</v>
      </c>
      <c r="I414">
        <v>19.782</v>
      </c>
      <c r="J414">
        <v>1252.0070000000001</v>
      </c>
      <c r="K414">
        <v>562</v>
      </c>
    </row>
    <row r="415" spans="1:11">
      <c r="A415">
        <v>12027</v>
      </c>
      <c r="B415" t="s">
        <v>1170</v>
      </c>
      <c r="C415" t="s">
        <v>521</v>
      </c>
      <c r="E415" t="s">
        <v>625</v>
      </c>
      <c r="F415">
        <v>68</v>
      </c>
      <c r="G415">
        <v>1973</v>
      </c>
      <c r="H415">
        <v>599</v>
      </c>
      <c r="I415">
        <v>1.5629999999999999</v>
      </c>
      <c r="J415">
        <v>73.102000000000004</v>
      </c>
      <c r="K415">
        <v>0</v>
      </c>
    </row>
    <row r="416" spans="1:11">
      <c r="A416">
        <v>29039</v>
      </c>
      <c r="B416" t="s">
        <v>766</v>
      </c>
      <c r="C416" t="s">
        <v>520</v>
      </c>
      <c r="D416" t="s">
        <v>80</v>
      </c>
      <c r="E416" t="s">
        <v>140</v>
      </c>
      <c r="F416">
        <v>14</v>
      </c>
      <c r="G416">
        <v>1956</v>
      </c>
      <c r="H416">
        <v>22</v>
      </c>
      <c r="I416">
        <v>41.625</v>
      </c>
      <c r="J416">
        <v>3167.43</v>
      </c>
      <c r="K416">
        <v>1626</v>
      </c>
    </row>
    <row r="417" spans="1:11">
      <c r="A417">
        <v>16104</v>
      </c>
      <c r="B417" t="s">
        <v>766</v>
      </c>
      <c r="C417" t="s">
        <v>965</v>
      </c>
      <c r="D417" t="s">
        <v>80</v>
      </c>
      <c r="E417" t="s">
        <v>140</v>
      </c>
      <c r="F417">
        <v>14</v>
      </c>
      <c r="G417">
        <v>1986</v>
      </c>
      <c r="H417">
        <v>199</v>
      </c>
      <c r="I417">
        <v>12.718999999999999</v>
      </c>
      <c r="J417">
        <v>1083.98</v>
      </c>
      <c r="K417">
        <v>494</v>
      </c>
    </row>
    <row r="418" spans="1:11">
      <c r="A418">
        <v>16105</v>
      </c>
      <c r="B418" t="s">
        <v>767</v>
      </c>
      <c r="C418" t="s">
        <v>547</v>
      </c>
      <c r="E418" t="s">
        <v>140</v>
      </c>
      <c r="F418">
        <v>14</v>
      </c>
      <c r="G418">
        <v>1959</v>
      </c>
      <c r="H418">
        <v>148</v>
      </c>
      <c r="I418">
        <v>26.501000000000001</v>
      </c>
      <c r="J418">
        <v>1506.9839999999999</v>
      </c>
      <c r="K418">
        <v>513</v>
      </c>
    </row>
    <row r="419" spans="1:11">
      <c r="A419">
        <v>29040</v>
      </c>
      <c r="B419" t="s">
        <v>767</v>
      </c>
      <c r="C419" t="s">
        <v>508</v>
      </c>
      <c r="E419" t="s">
        <v>140</v>
      </c>
      <c r="F419">
        <v>14</v>
      </c>
      <c r="G419">
        <v>1961</v>
      </c>
      <c r="H419">
        <v>19</v>
      </c>
      <c r="I419">
        <v>41.75</v>
      </c>
      <c r="J419">
        <v>3274.2370000000001</v>
      </c>
      <c r="K419">
        <v>1651</v>
      </c>
    </row>
    <row r="420" spans="1:11">
      <c r="A420">
        <v>11045</v>
      </c>
      <c r="B420" t="s">
        <v>1056</v>
      </c>
      <c r="C420" t="s">
        <v>522</v>
      </c>
      <c r="E420" t="s">
        <v>1123</v>
      </c>
      <c r="F420">
        <v>2</v>
      </c>
      <c r="G420">
        <v>1954</v>
      </c>
      <c r="H420">
        <v>357</v>
      </c>
      <c r="I420">
        <v>5.5309999999999997</v>
      </c>
      <c r="J420">
        <v>396.51600000000002</v>
      </c>
      <c r="K420">
        <v>148</v>
      </c>
    </row>
    <row r="421" spans="1:11">
      <c r="A421">
        <v>21776</v>
      </c>
      <c r="B421" t="s">
        <v>1536</v>
      </c>
      <c r="C421" t="s">
        <v>644</v>
      </c>
      <c r="E421" t="s">
        <v>168</v>
      </c>
      <c r="F421">
        <v>17</v>
      </c>
      <c r="G421">
        <v>1971</v>
      </c>
      <c r="H421">
        <v>413</v>
      </c>
      <c r="I421">
        <v>4.75</v>
      </c>
      <c r="J421">
        <v>298.666</v>
      </c>
      <c r="K421">
        <v>107</v>
      </c>
    </row>
    <row r="422" spans="1:11">
      <c r="A422">
        <v>15013</v>
      </c>
      <c r="B422" t="s">
        <v>1537</v>
      </c>
      <c r="C422" t="s">
        <v>706</v>
      </c>
      <c r="D422" t="s">
        <v>80</v>
      </c>
      <c r="E422" t="s">
        <v>168</v>
      </c>
      <c r="F422">
        <v>17</v>
      </c>
      <c r="G422">
        <v>1972</v>
      </c>
      <c r="H422">
        <v>447</v>
      </c>
      <c r="I422">
        <v>2.8439999999999999</v>
      </c>
      <c r="J422">
        <v>228.15899999999999</v>
      </c>
      <c r="K422">
        <v>116</v>
      </c>
    </row>
    <row r="423" spans="1:11">
      <c r="A423">
        <v>15050</v>
      </c>
      <c r="B423" t="s">
        <v>1538</v>
      </c>
      <c r="C423" t="s">
        <v>568</v>
      </c>
      <c r="D423" t="s">
        <v>80</v>
      </c>
      <c r="E423" t="s">
        <v>186</v>
      </c>
      <c r="F423">
        <v>33</v>
      </c>
      <c r="G423">
        <v>1949</v>
      </c>
      <c r="H423">
        <v>442</v>
      </c>
      <c r="I423">
        <v>6.9379999999999997</v>
      </c>
      <c r="J423">
        <v>234.74700000000001</v>
      </c>
      <c r="K423">
        <v>0</v>
      </c>
    </row>
    <row r="424" spans="1:11">
      <c r="A424">
        <v>17006</v>
      </c>
      <c r="B424" t="s">
        <v>768</v>
      </c>
      <c r="C424" t="s">
        <v>540</v>
      </c>
      <c r="D424" t="s">
        <v>64</v>
      </c>
      <c r="E424" t="s">
        <v>1477</v>
      </c>
      <c r="F424">
        <v>85</v>
      </c>
      <c r="G424">
        <v>2009</v>
      </c>
      <c r="H424">
        <v>796</v>
      </c>
      <c r="I424">
        <v>0</v>
      </c>
      <c r="J424">
        <v>0</v>
      </c>
      <c r="K424">
        <v>0</v>
      </c>
    </row>
    <row r="425" spans="1:11">
      <c r="A425">
        <v>17005</v>
      </c>
      <c r="B425" t="s">
        <v>768</v>
      </c>
      <c r="C425" t="s">
        <v>522</v>
      </c>
      <c r="D425" t="s">
        <v>64</v>
      </c>
      <c r="E425" t="s">
        <v>1477</v>
      </c>
      <c r="F425">
        <v>85</v>
      </c>
      <c r="G425">
        <v>2008</v>
      </c>
      <c r="H425">
        <v>795</v>
      </c>
      <c r="I425">
        <v>0</v>
      </c>
      <c r="J425">
        <v>0</v>
      </c>
      <c r="K425">
        <v>0</v>
      </c>
    </row>
    <row r="426" spans="1:11">
      <c r="A426">
        <v>26043</v>
      </c>
      <c r="B426" t="s">
        <v>768</v>
      </c>
      <c r="C426" t="s">
        <v>493</v>
      </c>
      <c r="E426" t="s">
        <v>578</v>
      </c>
      <c r="F426">
        <v>45</v>
      </c>
      <c r="G426">
        <v>1969</v>
      </c>
      <c r="H426">
        <v>112</v>
      </c>
      <c r="I426">
        <v>27.594999999999999</v>
      </c>
      <c r="J426">
        <v>1847.326</v>
      </c>
      <c r="K426">
        <v>674</v>
      </c>
    </row>
    <row r="427" spans="1:11">
      <c r="A427">
        <v>17004</v>
      </c>
      <c r="B427" t="s">
        <v>768</v>
      </c>
      <c r="C427" t="s">
        <v>576</v>
      </c>
      <c r="D427" t="s">
        <v>64</v>
      </c>
      <c r="E427" t="s">
        <v>1477</v>
      </c>
      <c r="F427">
        <v>85</v>
      </c>
      <c r="G427">
        <v>2006</v>
      </c>
      <c r="H427">
        <v>794</v>
      </c>
      <c r="I427">
        <v>0</v>
      </c>
      <c r="J427">
        <v>0</v>
      </c>
      <c r="K427">
        <v>0</v>
      </c>
    </row>
    <row r="428" spans="1:11">
      <c r="A428">
        <v>17003</v>
      </c>
      <c r="B428" t="s">
        <v>769</v>
      </c>
      <c r="C428" t="s">
        <v>568</v>
      </c>
      <c r="D428" t="s">
        <v>80</v>
      </c>
      <c r="E428" t="s">
        <v>1477</v>
      </c>
      <c r="F428">
        <v>85</v>
      </c>
      <c r="G428">
        <v>1979</v>
      </c>
      <c r="H428">
        <v>797</v>
      </c>
      <c r="I428">
        <v>0</v>
      </c>
      <c r="J428">
        <v>0</v>
      </c>
      <c r="K428">
        <v>0</v>
      </c>
    </row>
    <row r="429" spans="1:11">
      <c r="A429">
        <v>26044</v>
      </c>
      <c r="B429" t="s">
        <v>769</v>
      </c>
      <c r="C429" t="s">
        <v>770</v>
      </c>
      <c r="D429" t="s">
        <v>80</v>
      </c>
      <c r="E429" t="s">
        <v>578</v>
      </c>
      <c r="F429">
        <v>45</v>
      </c>
      <c r="G429">
        <v>1982</v>
      </c>
      <c r="H429">
        <v>614</v>
      </c>
      <c r="I429">
        <v>0.95299999999999996</v>
      </c>
      <c r="J429">
        <v>66.137</v>
      </c>
      <c r="K429">
        <v>20</v>
      </c>
    </row>
    <row r="430" spans="1:11">
      <c r="A430">
        <v>16041</v>
      </c>
      <c r="B430" t="s">
        <v>1539</v>
      </c>
      <c r="C430" t="s">
        <v>586</v>
      </c>
      <c r="D430" t="s">
        <v>80</v>
      </c>
      <c r="E430" t="s">
        <v>1126</v>
      </c>
      <c r="F430">
        <v>70</v>
      </c>
      <c r="G430">
        <v>1936</v>
      </c>
      <c r="H430">
        <v>692</v>
      </c>
      <c r="I430">
        <v>0.156</v>
      </c>
      <c r="J430">
        <v>6.2130000000000001</v>
      </c>
      <c r="K430">
        <v>0</v>
      </c>
    </row>
    <row r="431" spans="1:11">
      <c r="A431">
        <v>26025</v>
      </c>
      <c r="B431" t="s">
        <v>771</v>
      </c>
      <c r="C431" t="s">
        <v>632</v>
      </c>
      <c r="D431" t="s">
        <v>80</v>
      </c>
      <c r="E431" t="s">
        <v>532</v>
      </c>
      <c r="F431">
        <v>63</v>
      </c>
      <c r="G431">
        <v>1971</v>
      </c>
      <c r="H431">
        <v>238</v>
      </c>
      <c r="I431">
        <v>15.375999999999999</v>
      </c>
      <c r="J431">
        <v>825.72699999999998</v>
      </c>
      <c r="K431">
        <v>241</v>
      </c>
    </row>
    <row r="432" spans="1:11">
      <c r="A432">
        <v>24236</v>
      </c>
      <c r="B432" t="s">
        <v>772</v>
      </c>
      <c r="C432" t="s">
        <v>675</v>
      </c>
      <c r="E432" t="s">
        <v>170</v>
      </c>
      <c r="F432">
        <v>19</v>
      </c>
      <c r="G432">
        <v>1959</v>
      </c>
      <c r="H432">
        <v>250</v>
      </c>
      <c r="I432">
        <v>10.891</v>
      </c>
      <c r="J432">
        <v>777.12300000000005</v>
      </c>
      <c r="K432">
        <v>333</v>
      </c>
    </row>
    <row r="433" spans="1:11">
      <c r="A433">
        <v>17078</v>
      </c>
      <c r="B433" t="s">
        <v>1540</v>
      </c>
      <c r="C433" t="s">
        <v>514</v>
      </c>
      <c r="E433" t="s">
        <v>1430</v>
      </c>
      <c r="F433">
        <v>86</v>
      </c>
      <c r="G433">
        <v>1991</v>
      </c>
      <c r="H433">
        <v>561</v>
      </c>
      <c r="I433">
        <v>3.0640000000000001</v>
      </c>
      <c r="J433">
        <v>101.38200000000001</v>
      </c>
      <c r="K433">
        <v>0</v>
      </c>
    </row>
    <row r="434" spans="1:11">
      <c r="A434">
        <v>16042</v>
      </c>
      <c r="B434" t="s">
        <v>1541</v>
      </c>
      <c r="C434" t="s">
        <v>492</v>
      </c>
      <c r="E434" t="s">
        <v>1126</v>
      </c>
      <c r="F434">
        <v>70</v>
      </c>
      <c r="G434">
        <v>1938</v>
      </c>
      <c r="H434">
        <v>798</v>
      </c>
      <c r="I434">
        <v>0</v>
      </c>
      <c r="J434">
        <v>0</v>
      </c>
      <c r="K434">
        <v>0</v>
      </c>
    </row>
    <row r="435" spans="1:11">
      <c r="A435">
        <v>10044</v>
      </c>
      <c r="B435" t="s">
        <v>774</v>
      </c>
      <c r="C435" t="s">
        <v>521</v>
      </c>
      <c r="E435" t="s">
        <v>625</v>
      </c>
      <c r="F435">
        <v>68</v>
      </c>
      <c r="G435">
        <v>1978</v>
      </c>
      <c r="H435">
        <v>220</v>
      </c>
      <c r="I435">
        <v>11</v>
      </c>
      <c r="J435">
        <v>930.10500000000002</v>
      </c>
      <c r="K435">
        <v>434</v>
      </c>
    </row>
    <row r="436" spans="1:11">
      <c r="A436">
        <v>12069</v>
      </c>
      <c r="B436" t="s">
        <v>1171</v>
      </c>
      <c r="C436" t="s">
        <v>514</v>
      </c>
      <c r="E436" t="s">
        <v>625</v>
      </c>
      <c r="F436">
        <v>68</v>
      </c>
      <c r="G436">
        <v>1976</v>
      </c>
      <c r="H436">
        <v>353</v>
      </c>
      <c r="I436">
        <v>5.0309999999999997</v>
      </c>
      <c r="J436">
        <v>404.95</v>
      </c>
      <c r="K436">
        <v>189</v>
      </c>
    </row>
    <row r="437" spans="1:11">
      <c r="A437">
        <v>10085</v>
      </c>
      <c r="B437" t="s">
        <v>775</v>
      </c>
      <c r="C437" t="s">
        <v>492</v>
      </c>
      <c r="E437" t="s">
        <v>1014</v>
      </c>
      <c r="F437">
        <v>69</v>
      </c>
      <c r="G437">
        <v>1961</v>
      </c>
      <c r="H437">
        <v>122</v>
      </c>
      <c r="I437">
        <v>21.25</v>
      </c>
      <c r="J437">
        <v>1761.473</v>
      </c>
      <c r="K437">
        <v>828</v>
      </c>
    </row>
    <row r="438" spans="1:11">
      <c r="A438">
        <v>13019</v>
      </c>
      <c r="B438" t="s">
        <v>776</v>
      </c>
      <c r="C438" t="s">
        <v>1172</v>
      </c>
      <c r="E438" t="s">
        <v>1094</v>
      </c>
      <c r="F438">
        <v>75</v>
      </c>
      <c r="G438">
        <v>1996</v>
      </c>
      <c r="H438">
        <v>799</v>
      </c>
      <c r="I438">
        <v>0</v>
      </c>
      <c r="J438">
        <v>0</v>
      </c>
      <c r="K438">
        <v>0</v>
      </c>
    </row>
    <row r="439" spans="1:11">
      <c r="A439">
        <v>13018</v>
      </c>
      <c r="B439" t="s">
        <v>776</v>
      </c>
      <c r="C439" t="s">
        <v>1173</v>
      </c>
      <c r="E439" t="s">
        <v>1094</v>
      </c>
      <c r="F439">
        <v>75</v>
      </c>
      <c r="G439">
        <v>1965</v>
      </c>
      <c r="H439">
        <v>541</v>
      </c>
      <c r="I439">
        <v>2.3759999999999999</v>
      </c>
      <c r="J439">
        <v>118.488</v>
      </c>
      <c r="K439">
        <v>27</v>
      </c>
    </row>
    <row r="440" spans="1:11">
      <c r="A440">
        <v>17059</v>
      </c>
      <c r="B440" t="s">
        <v>1542</v>
      </c>
      <c r="C440" t="s">
        <v>509</v>
      </c>
      <c r="E440" t="s">
        <v>170</v>
      </c>
      <c r="F440">
        <v>19</v>
      </c>
      <c r="G440">
        <v>1990</v>
      </c>
      <c r="H440">
        <v>553</v>
      </c>
      <c r="I440">
        <v>1.9690000000000001</v>
      </c>
      <c r="J440">
        <v>111.083</v>
      </c>
      <c r="K440">
        <v>23</v>
      </c>
    </row>
    <row r="441" spans="1:11">
      <c r="A441">
        <v>11006</v>
      </c>
      <c r="B441" t="s">
        <v>1057</v>
      </c>
      <c r="C441" t="s">
        <v>507</v>
      </c>
      <c r="E441" t="s">
        <v>1419</v>
      </c>
      <c r="F441">
        <v>54</v>
      </c>
      <c r="G441">
        <v>1957</v>
      </c>
      <c r="H441">
        <v>59</v>
      </c>
      <c r="I441">
        <v>31.875</v>
      </c>
      <c r="J441">
        <v>2366.857</v>
      </c>
      <c r="K441">
        <v>1120</v>
      </c>
    </row>
    <row r="442" spans="1:11">
      <c r="A442">
        <v>11047</v>
      </c>
      <c r="B442" t="s">
        <v>1058</v>
      </c>
      <c r="C442" t="s">
        <v>509</v>
      </c>
      <c r="E442" t="s">
        <v>625</v>
      </c>
      <c r="F442">
        <v>68</v>
      </c>
      <c r="G442">
        <v>1979</v>
      </c>
      <c r="H442">
        <v>574</v>
      </c>
      <c r="I442">
        <v>2.4380000000000002</v>
      </c>
      <c r="J442">
        <v>91.561000000000007</v>
      </c>
      <c r="K442">
        <v>0</v>
      </c>
    </row>
    <row r="443" spans="1:11">
      <c r="A443">
        <v>15086</v>
      </c>
      <c r="B443" t="s">
        <v>1543</v>
      </c>
      <c r="C443" t="s">
        <v>546</v>
      </c>
      <c r="E443" t="s">
        <v>1140</v>
      </c>
      <c r="F443">
        <v>42</v>
      </c>
      <c r="G443">
        <v>1951</v>
      </c>
      <c r="H443">
        <v>123</v>
      </c>
      <c r="I443">
        <v>22.876000000000001</v>
      </c>
      <c r="J443">
        <v>1760.915</v>
      </c>
      <c r="K443">
        <v>857</v>
      </c>
    </row>
    <row r="444" spans="1:11">
      <c r="A444">
        <v>27030</v>
      </c>
      <c r="B444" t="s">
        <v>778</v>
      </c>
      <c r="C444" t="s">
        <v>779</v>
      </c>
      <c r="D444" t="s">
        <v>80</v>
      </c>
      <c r="E444" t="s">
        <v>1091</v>
      </c>
      <c r="F444">
        <v>56</v>
      </c>
      <c r="G444">
        <v>1962</v>
      </c>
      <c r="H444">
        <v>88</v>
      </c>
      <c r="I444">
        <v>22.907</v>
      </c>
      <c r="J444">
        <v>2065.9949999999999</v>
      </c>
      <c r="K444">
        <v>1064</v>
      </c>
    </row>
    <row r="445" spans="1:11">
      <c r="A445">
        <v>25061</v>
      </c>
      <c r="B445" t="s">
        <v>780</v>
      </c>
      <c r="C445" t="s">
        <v>509</v>
      </c>
      <c r="E445" t="s">
        <v>1091</v>
      </c>
      <c r="F445">
        <v>56</v>
      </c>
      <c r="G445">
        <v>1988</v>
      </c>
      <c r="H445">
        <v>44</v>
      </c>
      <c r="I445">
        <v>41.5</v>
      </c>
      <c r="J445">
        <v>2699.3890000000001</v>
      </c>
      <c r="K445">
        <v>1053</v>
      </c>
    </row>
    <row r="446" spans="1:11">
      <c r="A446">
        <v>27083</v>
      </c>
      <c r="B446" t="s">
        <v>781</v>
      </c>
      <c r="C446" t="s">
        <v>611</v>
      </c>
      <c r="E446" t="s">
        <v>1136</v>
      </c>
      <c r="F446">
        <v>24</v>
      </c>
      <c r="G446">
        <v>1966</v>
      </c>
      <c r="H446">
        <v>577</v>
      </c>
      <c r="I446">
        <v>2.375</v>
      </c>
      <c r="J446">
        <v>91.344999999999999</v>
      </c>
      <c r="K446">
        <v>0</v>
      </c>
    </row>
    <row r="447" spans="1:11">
      <c r="A447">
        <v>17016</v>
      </c>
      <c r="B447" t="s">
        <v>781</v>
      </c>
      <c r="C447" t="s">
        <v>500</v>
      </c>
      <c r="E447" t="s">
        <v>131</v>
      </c>
      <c r="F447">
        <v>30</v>
      </c>
      <c r="G447">
        <v>1965</v>
      </c>
      <c r="H447">
        <v>462</v>
      </c>
      <c r="I447">
        <v>5.4219999999999997</v>
      </c>
      <c r="J447">
        <v>207.804</v>
      </c>
      <c r="K447">
        <v>0</v>
      </c>
    </row>
    <row r="448" spans="1:11">
      <c r="A448">
        <v>17017</v>
      </c>
      <c r="B448" t="s">
        <v>781</v>
      </c>
      <c r="C448" t="s">
        <v>514</v>
      </c>
      <c r="D448" t="s">
        <v>64</v>
      </c>
      <c r="E448" t="s">
        <v>131</v>
      </c>
      <c r="F448">
        <v>30</v>
      </c>
      <c r="G448">
        <v>2001</v>
      </c>
      <c r="H448">
        <v>572</v>
      </c>
      <c r="I448">
        <v>2.2349999999999999</v>
      </c>
      <c r="J448">
        <v>92.906000000000006</v>
      </c>
      <c r="K448">
        <v>0</v>
      </c>
    </row>
    <row r="449" spans="1:11">
      <c r="A449">
        <v>17015</v>
      </c>
      <c r="B449" t="s">
        <v>1174</v>
      </c>
      <c r="C449" t="s">
        <v>520</v>
      </c>
      <c r="D449" t="s">
        <v>80</v>
      </c>
      <c r="E449" t="s">
        <v>131</v>
      </c>
      <c r="F449">
        <v>30</v>
      </c>
      <c r="G449">
        <v>1965</v>
      </c>
      <c r="H449">
        <v>483</v>
      </c>
      <c r="I449">
        <v>4.9219999999999997</v>
      </c>
      <c r="J449">
        <v>188.221</v>
      </c>
      <c r="K449">
        <v>0</v>
      </c>
    </row>
    <row r="450" spans="1:11">
      <c r="A450">
        <v>17012</v>
      </c>
      <c r="B450" t="s">
        <v>1174</v>
      </c>
      <c r="C450" t="s">
        <v>517</v>
      </c>
      <c r="D450" t="s">
        <v>80</v>
      </c>
      <c r="E450" t="s">
        <v>1410</v>
      </c>
      <c r="F450">
        <v>84</v>
      </c>
      <c r="G450">
        <v>1946</v>
      </c>
      <c r="H450">
        <v>694</v>
      </c>
      <c r="I450">
        <v>0.125</v>
      </c>
      <c r="J450">
        <v>4.9039999999999999</v>
      </c>
      <c r="K450">
        <v>0</v>
      </c>
    </row>
    <row r="451" spans="1:11">
      <c r="A451">
        <v>12025</v>
      </c>
      <c r="B451" t="s">
        <v>1174</v>
      </c>
      <c r="C451" t="s">
        <v>580</v>
      </c>
      <c r="D451" t="s">
        <v>80</v>
      </c>
      <c r="E451" t="s">
        <v>1126</v>
      </c>
      <c r="F451">
        <v>70</v>
      </c>
      <c r="G451">
        <v>1946</v>
      </c>
      <c r="H451">
        <v>800</v>
      </c>
      <c r="I451">
        <v>0</v>
      </c>
      <c r="J451">
        <v>0</v>
      </c>
      <c r="K451">
        <v>0</v>
      </c>
    </row>
    <row r="452" spans="1:11">
      <c r="A452">
        <v>22980</v>
      </c>
      <c r="B452" t="s">
        <v>783</v>
      </c>
      <c r="C452" t="s">
        <v>530</v>
      </c>
      <c r="E452" t="s">
        <v>170</v>
      </c>
      <c r="F452">
        <v>19</v>
      </c>
      <c r="G452">
        <v>1972</v>
      </c>
      <c r="H452">
        <v>550</v>
      </c>
      <c r="I452">
        <v>1.375</v>
      </c>
      <c r="J452">
        <v>113.67400000000001</v>
      </c>
      <c r="K452">
        <v>56</v>
      </c>
    </row>
    <row r="453" spans="1:11">
      <c r="A453">
        <v>16151</v>
      </c>
      <c r="B453" t="s">
        <v>1544</v>
      </c>
      <c r="C453" t="s">
        <v>540</v>
      </c>
      <c r="E453" t="s">
        <v>1430</v>
      </c>
      <c r="F453">
        <v>86</v>
      </c>
      <c r="G453">
        <v>1991</v>
      </c>
      <c r="H453">
        <v>276</v>
      </c>
      <c r="I453">
        <v>11.814</v>
      </c>
      <c r="J453">
        <v>658.33500000000004</v>
      </c>
      <c r="K453">
        <v>197</v>
      </c>
    </row>
    <row r="454" spans="1:11">
      <c r="A454">
        <v>12003</v>
      </c>
      <c r="B454" t="s">
        <v>1175</v>
      </c>
      <c r="C454" t="s">
        <v>1176</v>
      </c>
      <c r="E454" t="s">
        <v>1139</v>
      </c>
      <c r="F454">
        <v>28</v>
      </c>
      <c r="G454">
        <v>1948</v>
      </c>
      <c r="H454">
        <v>437</v>
      </c>
      <c r="I454">
        <v>4.3129999999999997</v>
      </c>
      <c r="J454">
        <v>244.40799999999999</v>
      </c>
      <c r="K454">
        <v>89</v>
      </c>
    </row>
    <row r="455" spans="1:11">
      <c r="A455">
        <v>15015</v>
      </c>
      <c r="B455" t="s">
        <v>1545</v>
      </c>
      <c r="C455" t="s">
        <v>1546</v>
      </c>
      <c r="E455" t="s">
        <v>1419</v>
      </c>
      <c r="F455">
        <v>54</v>
      </c>
      <c r="G455">
        <v>1978</v>
      </c>
      <c r="H455">
        <v>289</v>
      </c>
      <c r="I455">
        <v>9.048</v>
      </c>
      <c r="J455">
        <v>613.57299999999998</v>
      </c>
      <c r="K455">
        <v>260</v>
      </c>
    </row>
    <row r="456" spans="1:11">
      <c r="A456">
        <v>99539</v>
      </c>
      <c r="B456" t="s">
        <v>784</v>
      </c>
      <c r="C456" t="s">
        <v>785</v>
      </c>
      <c r="E456" t="s">
        <v>1419</v>
      </c>
      <c r="F456">
        <v>54</v>
      </c>
      <c r="G456">
        <v>1974</v>
      </c>
      <c r="H456">
        <v>176</v>
      </c>
      <c r="I456">
        <v>15.891999999999999</v>
      </c>
      <c r="J456">
        <v>1217.9259999999999</v>
      </c>
      <c r="K456">
        <v>501</v>
      </c>
    </row>
    <row r="457" spans="1:11">
      <c r="A457">
        <v>20730</v>
      </c>
      <c r="B457" t="s">
        <v>784</v>
      </c>
      <c r="C457" t="s">
        <v>584</v>
      </c>
      <c r="E457" t="s">
        <v>1419</v>
      </c>
      <c r="F457">
        <v>54</v>
      </c>
      <c r="G457">
        <v>1952</v>
      </c>
      <c r="H457">
        <v>164</v>
      </c>
      <c r="I457">
        <v>23.08</v>
      </c>
      <c r="J457">
        <v>1311.3979999999999</v>
      </c>
      <c r="K457">
        <v>323</v>
      </c>
    </row>
    <row r="458" spans="1:11">
      <c r="A458">
        <v>99540</v>
      </c>
      <c r="B458" t="s">
        <v>784</v>
      </c>
      <c r="C458" t="s">
        <v>786</v>
      </c>
      <c r="E458" t="s">
        <v>1419</v>
      </c>
      <c r="F458">
        <v>54</v>
      </c>
      <c r="G458">
        <v>1974</v>
      </c>
      <c r="H458">
        <v>183</v>
      </c>
      <c r="I458">
        <v>14.83</v>
      </c>
      <c r="J458">
        <v>1169.952</v>
      </c>
      <c r="K458">
        <v>501</v>
      </c>
    </row>
    <row r="459" spans="1:11">
      <c r="A459">
        <v>96216</v>
      </c>
      <c r="B459" t="s">
        <v>788</v>
      </c>
      <c r="C459" t="s">
        <v>789</v>
      </c>
      <c r="E459" t="s">
        <v>1151</v>
      </c>
      <c r="F459">
        <v>5</v>
      </c>
      <c r="G459">
        <v>1951</v>
      </c>
      <c r="H459">
        <v>197</v>
      </c>
      <c r="I459">
        <v>15.064</v>
      </c>
      <c r="J459">
        <v>1092.43</v>
      </c>
      <c r="K459">
        <v>459</v>
      </c>
    </row>
    <row r="460" spans="1:11">
      <c r="A460">
        <v>25047</v>
      </c>
      <c r="B460" t="s">
        <v>788</v>
      </c>
      <c r="C460" t="s">
        <v>500</v>
      </c>
      <c r="E460" t="s">
        <v>1151</v>
      </c>
      <c r="F460">
        <v>5</v>
      </c>
      <c r="G460">
        <v>1995</v>
      </c>
      <c r="H460">
        <v>485</v>
      </c>
      <c r="I460">
        <v>4.75</v>
      </c>
      <c r="J460">
        <v>184</v>
      </c>
      <c r="K460">
        <v>0</v>
      </c>
    </row>
    <row r="461" spans="1:11">
      <c r="A461">
        <v>14097</v>
      </c>
      <c r="B461" t="s">
        <v>1547</v>
      </c>
      <c r="C461" t="s">
        <v>487</v>
      </c>
      <c r="D461" t="s">
        <v>80</v>
      </c>
      <c r="E461" t="s">
        <v>1378</v>
      </c>
      <c r="F461">
        <v>82</v>
      </c>
      <c r="G461">
        <v>1979</v>
      </c>
      <c r="H461">
        <v>426</v>
      </c>
      <c r="I461">
        <v>3.93</v>
      </c>
      <c r="J461">
        <v>268.53800000000001</v>
      </c>
      <c r="K461">
        <v>86</v>
      </c>
    </row>
    <row r="462" spans="1:11">
      <c r="A462">
        <v>16030</v>
      </c>
      <c r="B462" t="s">
        <v>1548</v>
      </c>
      <c r="C462" t="s">
        <v>550</v>
      </c>
      <c r="E462" t="s">
        <v>477</v>
      </c>
      <c r="F462">
        <v>21</v>
      </c>
      <c r="G462">
        <v>1941</v>
      </c>
      <c r="H462">
        <v>801</v>
      </c>
      <c r="I462">
        <v>0</v>
      </c>
      <c r="J462">
        <v>0</v>
      </c>
      <c r="K462">
        <v>0</v>
      </c>
    </row>
    <row r="463" spans="1:11">
      <c r="A463">
        <v>17007</v>
      </c>
      <c r="B463" t="s">
        <v>1549</v>
      </c>
      <c r="C463" t="s">
        <v>530</v>
      </c>
      <c r="E463" t="s">
        <v>1477</v>
      </c>
      <c r="F463">
        <v>85</v>
      </c>
      <c r="G463">
        <v>1952</v>
      </c>
      <c r="H463">
        <v>802</v>
      </c>
      <c r="I463">
        <v>0</v>
      </c>
      <c r="J463">
        <v>0</v>
      </c>
      <c r="K463">
        <v>0</v>
      </c>
    </row>
    <row r="464" spans="1:11">
      <c r="A464">
        <v>12080</v>
      </c>
      <c r="B464" t="s">
        <v>1177</v>
      </c>
      <c r="C464" t="s">
        <v>571</v>
      </c>
      <c r="D464" t="s">
        <v>80</v>
      </c>
      <c r="E464" t="s">
        <v>1132</v>
      </c>
      <c r="F464">
        <v>73</v>
      </c>
      <c r="G464">
        <v>1944</v>
      </c>
      <c r="H464">
        <v>257</v>
      </c>
      <c r="I464">
        <v>14.766999999999999</v>
      </c>
      <c r="J464">
        <v>736.51199999999994</v>
      </c>
      <c r="K464">
        <v>140</v>
      </c>
    </row>
    <row r="465" spans="1:11">
      <c r="A465">
        <v>15033</v>
      </c>
      <c r="B465" t="s">
        <v>1550</v>
      </c>
      <c r="C465" t="s">
        <v>521</v>
      </c>
      <c r="E465" t="s">
        <v>1132</v>
      </c>
      <c r="F465">
        <v>73</v>
      </c>
      <c r="G465">
        <v>1945</v>
      </c>
      <c r="H465">
        <v>166</v>
      </c>
      <c r="I465">
        <v>18.219000000000001</v>
      </c>
      <c r="J465">
        <v>1296.366</v>
      </c>
      <c r="K465">
        <v>546</v>
      </c>
    </row>
    <row r="466" spans="1:11">
      <c r="A466">
        <v>21857</v>
      </c>
      <c r="B466" t="s">
        <v>790</v>
      </c>
      <c r="C466" t="s">
        <v>530</v>
      </c>
      <c r="E466" t="s">
        <v>186</v>
      </c>
      <c r="F466">
        <v>33</v>
      </c>
      <c r="G466">
        <v>1961</v>
      </c>
      <c r="H466">
        <v>268</v>
      </c>
      <c r="I466">
        <v>13.500999999999999</v>
      </c>
      <c r="J466">
        <v>695.46799999999996</v>
      </c>
      <c r="K466">
        <v>187</v>
      </c>
    </row>
    <row r="467" spans="1:11">
      <c r="A467">
        <v>17079</v>
      </c>
      <c r="B467" t="s">
        <v>1551</v>
      </c>
      <c r="C467" t="s">
        <v>1552</v>
      </c>
      <c r="E467" t="s">
        <v>1430</v>
      </c>
      <c r="F467">
        <v>86</v>
      </c>
      <c r="G467">
        <v>1974</v>
      </c>
      <c r="H467">
        <v>803</v>
      </c>
      <c r="I467">
        <v>0</v>
      </c>
      <c r="J467">
        <v>0</v>
      </c>
      <c r="K467">
        <v>0</v>
      </c>
    </row>
    <row r="468" spans="1:11">
      <c r="A468">
        <v>17057</v>
      </c>
      <c r="B468" t="s">
        <v>1553</v>
      </c>
      <c r="C468" t="s">
        <v>496</v>
      </c>
      <c r="D468" t="s">
        <v>64</v>
      </c>
      <c r="E468" t="s">
        <v>1430</v>
      </c>
      <c r="F468">
        <v>86</v>
      </c>
      <c r="G468">
        <v>2000</v>
      </c>
      <c r="H468">
        <v>584</v>
      </c>
      <c r="I468">
        <v>1.907</v>
      </c>
      <c r="J468">
        <v>87.385999999999996</v>
      </c>
      <c r="K468">
        <v>0</v>
      </c>
    </row>
    <row r="469" spans="1:11">
      <c r="A469">
        <v>11001</v>
      </c>
      <c r="B469" t="s">
        <v>498</v>
      </c>
      <c r="C469" t="s">
        <v>530</v>
      </c>
      <c r="E469" t="s">
        <v>1554</v>
      </c>
      <c r="F469">
        <v>80</v>
      </c>
      <c r="G469">
        <v>1954</v>
      </c>
      <c r="H469">
        <v>8</v>
      </c>
      <c r="I469">
        <v>41.75</v>
      </c>
      <c r="J469">
        <v>3654.4090000000001</v>
      </c>
      <c r="K469">
        <v>1835</v>
      </c>
    </row>
    <row r="470" spans="1:11">
      <c r="A470">
        <v>11039</v>
      </c>
      <c r="B470" t="s">
        <v>498</v>
      </c>
      <c r="C470" t="s">
        <v>889</v>
      </c>
      <c r="E470" t="s">
        <v>1554</v>
      </c>
      <c r="F470">
        <v>80</v>
      </c>
      <c r="G470">
        <v>1980</v>
      </c>
      <c r="H470">
        <v>14</v>
      </c>
      <c r="I470">
        <v>40.125999999999998</v>
      </c>
      <c r="J470">
        <v>3404.0540000000001</v>
      </c>
      <c r="K470">
        <v>1526</v>
      </c>
    </row>
    <row r="471" spans="1:11">
      <c r="A471">
        <v>15002</v>
      </c>
      <c r="B471" t="s">
        <v>498</v>
      </c>
      <c r="C471" t="s">
        <v>798</v>
      </c>
      <c r="E471" t="s">
        <v>1554</v>
      </c>
      <c r="F471">
        <v>80</v>
      </c>
      <c r="G471">
        <v>1978</v>
      </c>
      <c r="H471">
        <v>804</v>
      </c>
      <c r="I471">
        <v>0</v>
      </c>
      <c r="J471">
        <v>0</v>
      </c>
      <c r="K471">
        <v>0</v>
      </c>
    </row>
    <row r="472" spans="1:11">
      <c r="A472">
        <v>11002</v>
      </c>
      <c r="B472" t="s">
        <v>1059</v>
      </c>
      <c r="C472" t="s">
        <v>520</v>
      </c>
      <c r="D472" t="s">
        <v>80</v>
      </c>
      <c r="E472" t="s">
        <v>1554</v>
      </c>
      <c r="F472">
        <v>80</v>
      </c>
      <c r="G472">
        <v>1956</v>
      </c>
      <c r="H472">
        <v>12</v>
      </c>
      <c r="I472">
        <v>39.75</v>
      </c>
      <c r="J472">
        <v>3446.241</v>
      </c>
      <c r="K472">
        <v>1737</v>
      </c>
    </row>
    <row r="473" spans="1:11">
      <c r="A473">
        <v>10095</v>
      </c>
      <c r="B473" t="s">
        <v>1555</v>
      </c>
      <c r="C473" t="s">
        <v>748</v>
      </c>
      <c r="D473" t="s">
        <v>80</v>
      </c>
      <c r="E473" t="s">
        <v>1014</v>
      </c>
      <c r="F473">
        <v>69</v>
      </c>
      <c r="G473">
        <v>1956</v>
      </c>
      <c r="H473">
        <v>291</v>
      </c>
      <c r="I473">
        <v>10.234999999999999</v>
      </c>
      <c r="J473">
        <v>603.93899999999996</v>
      </c>
      <c r="K473">
        <v>212</v>
      </c>
    </row>
    <row r="474" spans="1:11">
      <c r="A474">
        <v>96130</v>
      </c>
      <c r="B474" t="s">
        <v>791</v>
      </c>
      <c r="C474" t="s">
        <v>792</v>
      </c>
      <c r="E474" t="s">
        <v>462</v>
      </c>
      <c r="F474">
        <v>7</v>
      </c>
      <c r="G474">
        <v>1958</v>
      </c>
      <c r="H474">
        <v>528</v>
      </c>
      <c r="I474">
        <v>4.5</v>
      </c>
      <c r="J474">
        <v>132.03</v>
      </c>
      <c r="K474">
        <v>0</v>
      </c>
    </row>
    <row r="475" spans="1:11">
      <c r="A475">
        <v>15052</v>
      </c>
      <c r="B475" t="s">
        <v>1556</v>
      </c>
      <c r="C475" t="s">
        <v>530</v>
      </c>
      <c r="E475" t="s">
        <v>186</v>
      </c>
      <c r="F475">
        <v>33</v>
      </c>
      <c r="G475">
        <v>1952</v>
      </c>
      <c r="H475">
        <v>649</v>
      </c>
      <c r="I475">
        <v>1.125</v>
      </c>
      <c r="J475">
        <v>40.902999999999999</v>
      </c>
      <c r="K475">
        <v>0</v>
      </c>
    </row>
    <row r="476" spans="1:11">
      <c r="A476">
        <v>21823</v>
      </c>
      <c r="B476" t="s">
        <v>793</v>
      </c>
      <c r="C476" t="s">
        <v>761</v>
      </c>
      <c r="E476" t="s">
        <v>1178</v>
      </c>
      <c r="F476">
        <v>36</v>
      </c>
      <c r="G476">
        <v>1970</v>
      </c>
      <c r="H476">
        <v>805</v>
      </c>
      <c r="I476">
        <v>0</v>
      </c>
      <c r="J476">
        <v>0</v>
      </c>
      <c r="K476">
        <v>0</v>
      </c>
    </row>
    <row r="477" spans="1:11">
      <c r="A477">
        <v>25035</v>
      </c>
      <c r="B477" t="s">
        <v>794</v>
      </c>
      <c r="C477" t="s">
        <v>671</v>
      </c>
      <c r="E477" t="s">
        <v>1120</v>
      </c>
      <c r="F477">
        <v>44</v>
      </c>
      <c r="G477">
        <v>1971</v>
      </c>
      <c r="H477">
        <v>806</v>
      </c>
      <c r="I477">
        <v>0</v>
      </c>
      <c r="J477">
        <v>0</v>
      </c>
      <c r="K477">
        <v>0</v>
      </c>
    </row>
    <row r="478" spans="1:11">
      <c r="A478">
        <v>10087</v>
      </c>
      <c r="B478" t="s">
        <v>795</v>
      </c>
      <c r="C478" t="s">
        <v>796</v>
      </c>
      <c r="E478" t="s">
        <v>1014</v>
      </c>
      <c r="F478">
        <v>69</v>
      </c>
      <c r="G478">
        <v>1959</v>
      </c>
      <c r="H478">
        <v>807</v>
      </c>
      <c r="I478">
        <v>0</v>
      </c>
      <c r="J478">
        <v>0</v>
      </c>
      <c r="K478">
        <v>0</v>
      </c>
    </row>
    <row r="479" spans="1:11">
      <c r="A479">
        <v>13080</v>
      </c>
      <c r="B479" t="s">
        <v>1557</v>
      </c>
      <c r="C479" t="s">
        <v>492</v>
      </c>
      <c r="E479" t="s">
        <v>471</v>
      </c>
      <c r="F479">
        <v>51</v>
      </c>
      <c r="G479">
        <v>1951</v>
      </c>
      <c r="H479">
        <v>401</v>
      </c>
      <c r="I479">
        <v>3</v>
      </c>
      <c r="J479">
        <v>320.83199999999999</v>
      </c>
      <c r="K479">
        <v>180</v>
      </c>
    </row>
    <row r="480" spans="1:11">
      <c r="A480">
        <v>13081</v>
      </c>
      <c r="B480" t="s">
        <v>1558</v>
      </c>
      <c r="C480" t="s">
        <v>571</v>
      </c>
      <c r="D480" t="s">
        <v>80</v>
      </c>
      <c r="E480" t="s">
        <v>471</v>
      </c>
      <c r="F480">
        <v>51</v>
      </c>
      <c r="G480">
        <v>1958</v>
      </c>
      <c r="H480">
        <v>402</v>
      </c>
      <c r="I480">
        <v>3</v>
      </c>
      <c r="J480">
        <v>320.83199999999999</v>
      </c>
      <c r="K480">
        <v>180</v>
      </c>
    </row>
    <row r="481" spans="1:11">
      <c r="A481">
        <v>23034</v>
      </c>
      <c r="B481" t="s">
        <v>797</v>
      </c>
      <c r="C481" t="s">
        <v>541</v>
      </c>
      <c r="E481" t="s">
        <v>1120</v>
      </c>
      <c r="F481">
        <v>44</v>
      </c>
      <c r="G481">
        <v>1968</v>
      </c>
      <c r="H481">
        <v>624</v>
      </c>
      <c r="I481">
        <v>0.71899999999999997</v>
      </c>
      <c r="J481">
        <v>60.600999999999999</v>
      </c>
      <c r="K481">
        <v>26</v>
      </c>
    </row>
    <row r="482" spans="1:11">
      <c r="A482">
        <v>13056</v>
      </c>
      <c r="B482" t="s">
        <v>1179</v>
      </c>
      <c r="C482" t="s">
        <v>595</v>
      </c>
      <c r="E482" t="s">
        <v>131</v>
      </c>
      <c r="F482">
        <v>30</v>
      </c>
      <c r="G482">
        <v>1978</v>
      </c>
      <c r="H482">
        <v>495</v>
      </c>
      <c r="I482">
        <v>5</v>
      </c>
      <c r="J482">
        <v>173.90700000000001</v>
      </c>
      <c r="K482">
        <v>0</v>
      </c>
    </row>
    <row r="483" spans="1:11">
      <c r="A483">
        <v>10071</v>
      </c>
      <c r="B483" t="s">
        <v>800</v>
      </c>
      <c r="C483" t="s">
        <v>533</v>
      </c>
      <c r="E483" t="s">
        <v>477</v>
      </c>
      <c r="F483">
        <v>21</v>
      </c>
      <c r="G483">
        <v>1958</v>
      </c>
      <c r="H483">
        <v>216</v>
      </c>
      <c r="I483">
        <v>10.657999999999999</v>
      </c>
      <c r="J483">
        <v>962.38300000000004</v>
      </c>
      <c r="K483">
        <v>514</v>
      </c>
    </row>
    <row r="484" spans="1:11">
      <c r="A484">
        <v>12076</v>
      </c>
      <c r="B484" t="s">
        <v>1180</v>
      </c>
      <c r="C484" t="s">
        <v>799</v>
      </c>
      <c r="D484" t="s">
        <v>80</v>
      </c>
      <c r="E484" t="s">
        <v>477</v>
      </c>
      <c r="F484">
        <v>21</v>
      </c>
      <c r="G484">
        <v>1991</v>
      </c>
      <c r="H484">
        <v>286</v>
      </c>
      <c r="I484">
        <v>8.609</v>
      </c>
      <c r="J484">
        <v>621.60799999999995</v>
      </c>
      <c r="K484">
        <v>309</v>
      </c>
    </row>
    <row r="485" spans="1:11">
      <c r="A485">
        <v>23056</v>
      </c>
      <c r="B485" t="s">
        <v>801</v>
      </c>
      <c r="C485" t="s">
        <v>802</v>
      </c>
      <c r="D485" t="s">
        <v>80</v>
      </c>
      <c r="E485" t="s">
        <v>133</v>
      </c>
      <c r="F485">
        <v>43</v>
      </c>
      <c r="G485">
        <v>1981</v>
      </c>
      <c r="H485">
        <v>165</v>
      </c>
      <c r="I485">
        <v>15.891999999999999</v>
      </c>
      <c r="J485">
        <v>1298.6790000000001</v>
      </c>
      <c r="K485">
        <v>594</v>
      </c>
    </row>
    <row r="486" spans="1:11">
      <c r="A486">
        <v>14009</v>
      </c>
      <c r="B486" t="s">
        <v>801</v>
      </c>
      <c r="C486" t="s">
        <v>548</v>
      </c>
      <c r="D486" t="s">
        <v>80</v>
      </c>
      <c r="E486" t="s">
        <v>1094</v>
      </c>
      <c r="F486">
        <v>75</v>
      </c>
      <c r="G486">
        <v>1966</v>
      </c>
      <c r="H486">
        <v>522</v>
      </c>
      <c r="I486">
        <v>1.6879999999999999</v>
      </c>
      <c r="J486">
        <v>136.47499999999999</v>
      </c>
      <c r="K486">
        <v>68</v>
      </c>
    </row>
    <row r="487" spans="1:11">
      <c r="A487">
        <v>16124</v>
      </c>
      <c r="B487" t="s">
        <v>801</v>
      </c>
      <c r="C487" t="s">
        <v>503</v>
      </c>
      <c r="D487" t="s">
        <v>80</v>
      </c>
      <c r="E487" t="s">
        <v>1132</v>
      </c>
      <c r="F487">
        <v>73</v>
      </c>
      <c r="G487">
        <v>1987</v>
      </c>
      <c r="H487">
        <v>351</v>
      </c>
      <c r="I487">
        <v>9.9610000000000003</v>
      </c>
      <c r="J487">
        <v>410.339</v>
      </c>
      <c r="K487">
        <v>20</v>
      </c>
    </row>
    <row r="488" spans="1:11">
      <c r="A488">
        <v>15073</v>
      </c>
      <c r="B488" t="s">
        <v>1559</v>
      </c>
      <c r="C488" t="s">
        <v>492</v>
      </c>
      <c r="E488" t="s">
        <v>471</v>
      </c>
      <c r="F488">
        <v>51</v>
      </c>
      <c r="G488">
        <v>1944</v>
      </c>
      <c r="H488">
        <v>429</v>
      </c>
      <c r="I488">
        <v>4.7030000000000003</v>
      </c>
      <c r="J488">
        <v>264.79500000000002</v>
      </c>
      <c r="K488">
        <v>64</v>
      </c>
    </row>
    <row r="489" spans="1:11">
      <c r="A489">
        <v>16122</v>
      </c>
      <c r="B489" t="s">
        <v>1559</v>
      </c>
      <c r="C489" t="s">
        <v>509</v>
      </c>
      <c r="E489" t="s">
        <v>1132</v>
      </c>
      <c r="F489">
        <v>73</v>
      </c>
      <c r="G489">
        <v>1982</v>
      </c>
      <c r="H489">
        <v>332</v>
      </c>
      <c r="I489">
        <v>12.407</v>
      </c>
      <c r="J489">
        <v>454.93799999999999</v>
      </c>
      <c r="K489">
        <v>0</v>
      </c>
    </row>
    <row r="490" spans="1:11">
      <c r="A490">
        <v>27088</v>
      </c>
      <c r="B490" t="s">
        <v>803</v>
      </c>
      <c r="C490" t="s">
        <v>804</v>
      </c>
      <c r="D490" t="s">
        <v>80</v>
      </c>
      <c r="E490" t="s">
        <v>1140</v>
      </c>
      <c r="F490">
        <v>42</v>
      </c>
      <c r="G490">
        <v>1970</v>
      </c>
      <c r="H490">
        <v>72</v>
      </c>
      <c r="I490">
        <v>34.75</v>
      </c>
      <c r="J490">
        <v>2223.5169999999998</v>
      </c>
      <c r="K490">
        <v>777</v>
      </c>
    </row>
    <row r="491" spans="1:11">
      <c r="A491">
        <v>98482</v>
      </c>
      <c r="B491" t="s">
        <v>805</v>
      </c>
      <c r="C491" t="s">
        <v>546</v>
      </c>
      <c r="E491" t="s">
        <v>140</v>
      </c>
      <c r="F491">
        <v>14</v>
      </c>
      <c r="G491">
        <v>1970</v>
      </c>
      <c r="H491">
        <v>272</v>
      </c>
      <c r="I491">
        <v>6.97</v>
      </c>
      <c r="J491">
        <v>681.803</v>
      </c>
      <c r="K491">
        <v>381</v>
      </c>
    </row>
    <row r="492" spans="1:11">
      <c r="A492">
        <v>17021</v>
      </c>
      <c r="B492" t="s">
        <v>556</v>
      </c>
      <c r="C492" t="s">
        <v>1560</v>
      </c>
      <c r="D492" t="s">
        <v>64</v>
      </c>
      <c r="E492" t="s">
        <v>477</v>
      </c>
      <c r="F492">
        <v>21</v>
      </c>
      <c r="G492">
        <v>2009</v>
      </c>
      <c r="H492">
        <v>669</v>
      </c>
      <c r="I492">
        <v>0.96899999999999997</v>
      </c>
      <c r="J492">
        <v>24.568999999999999</v>
      </c>
      <c r="K492">
        <v>0</v>
      </c>
    </row>
    <row r="493" spans="1:11">
      <c r="A493">
        <v>29049</v>
      </c>
      <c r="B493" t="s">
        <v>806</v>
      </c>
      <c r="C493" t="s">
        <v>540</v>
      </c>
      <c r="E493" t="s">
        <v>470</v>
      </c>
      <c r="F493">
        <v>64</v>
      </c>
      <c r="G493">
        <v>1987</v>
      </c>
      <c r="H493">
        <v>49</v>
      </c>
      <c r="I493">
        <v>37.875</v>
      </c>
      <c r="J493">
        <v>2529.748</v>
      </c>
      <c r="K493">
        <v>1004</v>
      </c>
    </row>
    <row r="494" spans="1:11">
      <c r="A494">
        <v>16136</v>
      </c>
      <c r="B494" t="s">
        <v>1561</v>
      </c>
      <c r="C494" t="s">
        <v>1562</v>
      </c>
      <c r="D494" t="s">
        <v>651</v>
      </c>
      <c r="E494" t="s">
        <v>477</v>
      </c>
      <c r="F494">
        <v>21</v>
      </c>
      <c r="G494">
        <v>2006</v>
      </c>
      <c r="H494">
        <v>540</v>
      </c>
      <c r="I494">
        <v>4.625</v>
      </c>
      <c r="J494">
        <v>121.87</v>
      </c>
      <c r="K494">
        <v>0</v>
      </c>
    </row>
    <row r="495" spans="1:11">
      <c r="A495">
        <v>17031</v>
      </c>
      <c r="B495" t="s">
        <v>1563</v>
      </c>
      <c r="C495" t="s">
        <v>489</v>
      </c>
      <c r="D495" t="s">
        <v>64</v>
      </c>
      <c r="E495" t="s">
        <v>474</v>
      </c>
      <c r="F495">
        <v>1</v>
      </c>
      <c r="G495">
        <v>2004</v>
      </c>
      <c r="H495">
        <v>611</v>
      </c>
      <c r="I495">
        <v>0.76600000000000001</v>
      </c>
      <c r="J495">
        <v>66.858000000000004</v>
      </c>
      <c r="K495">
        <v>30</v>
      </c>
    </row>
    <row r="496" spans="1:11">
      <c r="A496">
        <v>27071</v>
      </c>
      <c r="B496" t="s">
        <v>807</v>
      </c>
      <c r="C496" t="s">
        <v>489</v>
      </c>
      <c r="E496" t="s">
        <v>1122</v>
      </c>
      <c r="F496">
        <v>61</v>
      </c>
      <c r="G496">
        <v>1986</v>
      </c>
      <c r="H496">
        <v>631</v>
      </c>
      <c r="I496">
        <v>2.4060000000000001</v>
      </c>
      <c r="J496">
        <v>53.984999999999999</v>
      </c>
      <c r="K496">
        <v>0</v>
      </c>
    </row>
    <row r="497" spans="1:11">
      <c r="A497">
        <v>27073</v>
      </c>
      <c r="B497" t="s">
        <v>807</v>
      </c>
      <c r="C497" t="s">
        <v>522</v>
      </c>
      <c r="E497" t="s">
        <v>1122</v>
      </c>
      <c r="F497">
        <v>61</v>
      </c>
      <c r="G497">
        <v>1988</v>
      </c>
      <c r="H497">
        <v>555</v>
      </c>
      <c r="I497">
        <v>4.125</v>
      </c>
      <c r="J497">
        <v>109.246</v>
      </c>
      <c r="K497">
        <v>0</v>
      </c>
    </row>
    <row r="498" spans="1:11">
      <c r="A498">
        <v>14046</v>
      </c>
      <c r="B498" t="s">
        <v>807</v>
      </c>
      <c r="C498" t="s">
        <v>546</v>
      </c>
      <c r="E498" t="s">
        <v>474</v>
      </c>
      <c r="F498">
        <v>1</v>
      </c>
      <c r="G498">
        <v>1953</v>
      </c>
      <c r="H498">
        <v>587</v>
      </c>
      <c r="I498">
        <v>3.25</v>
      </c>
      <c r="J498">
        <v>86.671000000000006</v>
      </c>
      <c r="K498">
        <v>0</v>
      </c>
    </row>
    <row r="499" spans="1:11">
      <c r="A499">
        <v>13004</v>
      </c>
      <c r="B499" t="s">
        <v>1181</v>
      </c>
      <c r="C499" t="s">
        <v>493</v>
      </c>
      <c r="E499" t="s">
        <v>457</v>
      </c>
      <c r="F499">
        <v>20</v>
      </c>
      <c r="G499">
        <v>1965</v>
      </c>
      <c r="H499">
        <v>141</v>
      </c>
      <c r="I499">
        <v>18.876999999999999</v>
      </c>
      <c r="J499">
        <v>1585.961</v>
      </c>
      <c r="K499">
        <v>774</v>
      </c>
    </row>
    <row r="500" spans="1:11">
      <c r="A500">
        <v>21821</v>
      </c>
      <c r="B500" t="s">
        <v>808</v>
      </c>
      <c r="C500" t="s">
        <v>541</v>
      </c>
      <c r="E500" t="s">
        <v>1178</v>
      </c>
      <c r="F500">
        <v>36</v>
      </c>
      <c r="G500">
        <v>1960</v>
      </c>
      <c r="H500">
        <v>808</v>
      </c>
      <c r="I500">
        <v>0</v>
      </c>
      <c r="J500">
        <v>0</v>
      </c>
      <c r="K500">
        <v>0</v>
      </c>
    </row>
    <row r="501" spans="1:11">
      <c r="A501">
        <v>23054</v>
      </c>
      <c r="B501" t="s">
        <v>808</v>
      </c>
      <c r="C501" t="s">
        <v>493</v>
      </c>
      <c r="E501" t="s">
        <v>474</v>
      </c>
      <c r="F501">
        <v>1</v>
      </c>
      <c r="G501">
        <v>1978</v>
      </c>
      <c r="H501">
        <v>32</v>
      </c>
      <c r="I501">
        <v>43.625</v>
      </c>
      <c r="J501">
        <v>2938.5540000000001</v>
      </c>
      <c r="K501">
        <v>972</v>
      </c>
    </row>
    <row r="502" spans="1:11">
      <c r="A502">
        <v>12009</v>
      </c>
      <c r="B502" t="s">
        <v>1182</v>
      </c>
      <c r="C502" t="s">
        <v>1183</v>
      </c>
      <c r="E502" t="s">
        <v>142</v>
      </c>
      <c r="F502">
        <v>48</v>
      </c>
      <c r="G502">
        <v>1960</v>
      </c>
      <c r="H502">
        <v>143</v>
      </c>
      <c r="I502">
        <v>18.690000000000001</v>
      </c>
      <c r="J502">
        <v>1572.001</v>
      </c>
      <c r="K502">
        <v>845</v>
      </c>
    </row>
    <row r="503" spans="1:11">
      <c r="A503">
        <v>12045</v>
      </c>
      <c r="B503" t="s">
        <v>1184</v>
      </c>
      <c r="C503" t="s">
        <v>817</v>
      </c>
      <c r="D503" t="s">
        <v>80</v>
      </c>
      <c r="E503" t="s">
        <v>142</v>
      </c>
      <c r="F503">
        <v>48</v>
      </c>
      <c r="G503">
        <v>1965</v>
      </c>
      <c r="H503">
        <v>412</v>
      </c>
      <c r="I503">
        <v>5.032</v>
      </c>
      <c r="J503">
        <v>300.19</v>
      </c>
      <c r="K503">
        <v>110</v>
      </c>
    </row>
    <row r="504" spans="1:11">
      <c r="A504">
        <v>16061</v>
      </c>
      <c r="B504" t="s">
        <v>1564</v>
      </c>
      <c r="C504" t="s">
        <v>521</v>
      </c>
      <c r="E504" t="s">
        <v>1482</v>
      </c>
      <c r="F504">
        <v>83</v>
      </c>
      <c r="G504">
        <v>1969</v>
      </c>
      <c r="H504">
        <v>809</v>
      </c>
      <c r="I504">
        <v>0</v>
      </c>
      <c r="J504">
        <v>0</v>
      </c>
      <c r="K504">
        <v>0</v>
      </c>
    </row>
    <row r="505" spans="1:11">
      <c r="A505">
        <v>10012</v>
      </c>
      <c r="B505" t="s">
        <v>809</v>
      </c>
      <c r="C505" t="s">
        <v>540</v>
      </c>
      <c r="E505" t="s">
        <v>1137</v>
      </c>
      <c r="F505">
        <v>66</v>
      </c>
      <c r="G505">
        <v>1975</v>
      </c>
      <c r="H505">
        <v>533</v>
      </c>
      <c r="I505">
        <v>4.5</v>
      </c>
      <c r="J505">
        <v>128.63800000000001</v>
      </c>
      <c r="K505">
        <v>0</v>
      </c>
    </row>
    <row r="506" spans="1:11">
      <c r="A506">
        <v>10011</v>
      </c>
      <c r="B506" t="s">
        <v>809</v>
      </c>
      <c r="C506" t="s">
        <v>493</v>
      </c>
      <c r="E506" t="s">
        <v>1137</v>
      </c>
      <c r="F506">
        <v>66</v>
      </c>
      <c r="G506">
        <v>1976</v>
      </c>
      <c r="H506">
        <v>486</v>
      </c>
      <c r="I506">
        <v>5.9690000000000003</v>
      </c>
      <c r="J506">
        <v>183.87700000000001</v>
      </c>
      <c r="K506">
        <v>0</v>
      </c>
    </row>
    <row r="507" spans="1:11">
      <c r="A507">
        <v>16128</v>
      </c>
      <c r="B507" t="s">
        <v>1565</v>
      </c>
      <c r="C507" t="s">
        <v>1566</v>
      </c>
      <c r="D507" t="s">
        <v>64</v>
      </c>
      <c r="E507" t="s">
        <v>1123</v>
      </c>
      <c r="F507">
        <v>2</v>
      </c>
      <c r="G507">
        <v>2009</v>
      </c>
      <c r="H507">
        <v>810</v>
      </c>
      <c r="I507">
        <v>0</v>
      </c>
      <c r="J507">
        <v>0</v>
      </c>
      <c r="K507">
        <v>0</v>
      </c>
    </row>
    <row r="508" spans="1:11">
      <c r="A508">
        <v>16129</v>
      </c>
      <c r="B508" t="s">
        <v>1567</v>
      </c>
      <c r="C508" t="s">
        <v>1568</v>
      </c>
      <c r="D508" t="s">
        <v>651</v>
      </c>
      <c r="E508" t="s">
        <v>1123</v>
      </c>
      <c r="F508">
        <v>2</v>
      </c>
      <c r="G508">
        <v>2007</v>
      </c>
      <c r="H508">
        <v>811</v>
      </c>
      <c r="I508">
        <v>0</v>
      </c>
      <c r="J508">
        <v>0</v>
      </c>
      <c r="K508">
        <v>0</v>
      </c>
    </row>
    <row r="509" spans="1:11">
      <c r="A509">
        <v>13021</v>
      </c>
      <c r="B509" t="s">
        <v>1185</v>
      </c>
      <c r="C509" t="s">
        <v>522</v>
      </c>
      <c r="E509" t="s">
        <v>1094</v>
      </c>
      <c r="F509">
        <v>75</v>
      </c>
      <c r="G509">
        <v>1956</v>
      </c>
      <c r="H509">
        <v>209</v>
      </c>
      <c r="I509">
        <v>20.282</v>
      </c>
      <c r="J509">
        <v>1017.657</v>
      </c>
      <c r="K509">
        <v>289</v>
      </c>
    </row>
    <row r="510" spans="1:11">
      <c r="A510">
        <v>13064</v>
      </c>
      <c r="B510" t="s">
        <v>1245</v>
      </c>
      <c r="C510" t="s">
        <v>498</v>
      </c>
      <c r="E510" t="s">
        <v>474</v>
      </c>
      <c r="F510">
        <v>1</v>
      </c>
      <c r="G510">
        <v>1998</v>
      </c>
      <c r="H510">
        <v>17</v>
      </c>
      <c r="I510">
        <v>45.5</v>
      </c>
      <c r="J510">
        <v>3364.761</v>
      </c>
      <c r="K510">
        <v>1359</v>
      </c>
    </row>
    <row r="511" spans="1:11">
      <c r="A511">
        <v>28029</v>
      </c>
      <c r="B511" t="s">
        <v>810</v>
      </c>
      <c r="C511" t="s">
        <v>520</v>
      </c>
      <c r="D511" t="s">
        <v>80</v>
      </c>
      <c r="E511" t="s">
        <v>591</v>
      </c>
      <c r="F511">
        <v>62</v>
      </c>
      <c r="G511">
        <v>1968</v>
      </c>
      <c r="H511">
        <v>374</v>
      </c>
      <c r="I511">
        <v>5.5</v>
      </c>
      <c r="J511">
        <v>358.24700000000001</v>
      </c>
      <c r="K511">
        <v>141</v>
      </c>
    </row>
    <row r="512" spans="1:11">
      <c r="A512">
        <v>28030</v>
      </c>
      <c r="B512" t="s">
        <v>811</v>
      </c>
      <c r="C512" t="s">
        <v>522</v>
      </c>
      <c r="E512" t="s">
        <v>591</v>
      </c>
      <c r="F512">
        <v>62</v>
      </c>
      <c r="G512">
        <v>1967</v>
      </c>
      <c r="H512">
        <v>326</v>
      </c>
      <c r="I512">
        <v>7.125</v>
      </c>
      <c r="J512">
        <v>490.93900000000002</v>
      </c>
      <c r="K512">
        <v>210</v>
      </c>
    </row>
    <row r="513" spans="1:11">
      <c r="A513">
        <v>13069</v>
      </c>
      <c r="B513" t="s">
        <v>811</v>
      </c>
      <c r="C513" t="s">
        <v>598</v>
      </c>
      <c r="D513" t="s">
        <v>64</v>
      </c>
      <c r="E513" t="s">
        <v>591</v>
      </c>
      <c r="F513">
        <v>62</v>
      </c>
      <c r="G513">
        <v>2003</v>
      </c>
      <c r="H513">
        <v>423</v>
      </c>
      <c r="I513">
        <v>4</v>
      </c>
      <c r="J513">
        <v>274.48700000000002</v>
      </c>
      <c r="K513">
        <v>119</v>
      </c>
    </row>
    <row r="514" spans="1:11">
      <c r="A514">
        <v>99532</v>
      </c>
      <c r="B514" t="s">
        <v>812</v>
      </c>
      <c r="C514" t="s">
        <v>634</v>
      </c>
      <c r="E514" t="s">
        <v>168</v>
      </c>
      <c r="F514">
        <v>17</v>
      </c>
      <c r="G514">
        <v>1965</v>
      </c>
      <c r="H514">
        <v>4</v>
      </c>
      <c r="I514">
        <v>55</v>
      </c>
      <c r="J514">
        <v>4154.6490000000003</v>
      </c>
      <c r="K514">
        <v>1774</v>
      </c>
    </row>
    <row r="515" spans="1:11">
      <c r="A515">
        <v>21775</v>
      </c>
      <c r="B515" t="s">
        <v>812</v>
      </c>
      <c r="C515" t="s">
        <v>540</v>
      </c>
      <c r="E515" t="s">
        <v>168</v>
      </c>
      <c r="F515">
        <v>17</v>
      </c>
      <c r="G515">
        <v>1991</v>
      </c>
      <c r="H515">
        <v>3</v>
      </c>
      <c r="I515">
        <v>57</v>
      </c>
      <c r="J515">
        <v>4295.3540000000003</v>
      </c>
      <c r="K515">
        <v>1670</v>
      </c>
    </row>
    <row r="516" spans="1:11">
      <c r="A516">
        <v>21774</v>
      </c>
      <c r="B516" t="s">
        <v>812</v>
      </c>
      <c r="C516" t="s">
        <v>509</v>
      </c>
      <c r="E516" t="s">
        <v>168</v>
      </c>
      <c r="F516">
        <v>17</v>
      </c>
      <c r="G516">
        <v>1994</v>
      </c>
      <c r="H516">
        <v>1</v>
      </c>
      <c r="I516">
        <v>52.875</v>
      </c>
      <c r="J516">
        <v>4400.5050000000001</v>
      </c>
      <c r="K516">
        <v>1841</v>
      </c>
    </row>
    <row r="517" spans="1:11">
      <c r="A517">
        <v>15038</v>
      </c>
      <c r="B517" t="s">
        <v>813</v>
      </c>
      <c r="C517" t="s">
        <v>799</v>
      </c>
      <c r="D517" t="s">
        <v>80</v>
      </c>
      <c r="E517" t="s">
        <v>1387</v>
      </c>
      <c r="F517">
        <v>6</v>
      </c>
      <c r="G517">
        <v>1979</v>
      </c>
      <c r="H517">
        <v>668</v>
      </c>
      <c r="I517">
        <v>0.75</v>
      </c>
      <c r="J517">
        <v>24.695</v>
      </c>
      <c r="K517">
        <v>0</v>
      </c>
    </row>
    <row r="518" spans="1:11">
      <c r="A518">
        <v>20702</v>
      </c>
      <c r="B518" t="s">
        <v>813</v>
      </c>
      <c r="C518" t="s">
        <v>814</v>
      </c>
      <c r="D518" t="s">
        <v>80</v>
      </c>
      <c r="E518" t="s">
        <v>168</v>
      </c>
      <c r="F518">
        <v>17</v>
      </c>
      <c r="G518">
        <v>1969</v>
      </c>
      <c r="H518">
        <v>408</v>
      </c>
      <c r="I518">
        <v>3.641</v>
      </c>
      <c r="J518">
        <v>310.45600000000002</v>
      </c>
      <c r="K518">
        <v>159</v>
      </c>
    </row>
    <row r="519" spans="1:11">
      <c r="A519">
        <v>15076</v>
      </c>
      <c r="B519" t="s">
        <v>1569</v>
      </c>
      <c r="C519" t="s">
        <v>652</v>
      </c>
      <c r="E519" t="s">
        <v>467</v>
      </c>
      <c r="F519">
        <v>13</v>
      </c>
      <c r="G519">
        <v>1984</v>
      </c>
      <c r="H519">
        <v>474</v>
      </c>
      <c r="I519">
        <v>1.8440000000000001</v>
      </c>
      <c r="J519">
        <v>195.56100000000001</v>
      </c>
      <c r="K519">
        <v>120</v>
      </c>
    </row>
    <row r="520" spans="1:11">
      <c r="A520">
        <v>26060</v>
      </c>
      <c r="B520" t="s">
        <v>815</v>
      </c>
      <c r="C520" t="s">
        <v>540</v>
      </c>
      <c r="E520" t="s">
        <v>466</v>
      </c>
      <c r="F520">
        <v>27</v>
      </c>
      <c r="G520">
        <v>1953</v>
      </c>
      <c r="H520">
        <v>303</v>
      </c>
      <c r="I520">
        <v>7.97</v>
      </c>
      <c r="J520">
        <v>558.71</v>
      </c>
      <c r="K520">
        <v>205</v>
      </c>
    </row>
    <row r="521" spans="1:11">
      <c r="A521">
        <v>15047</v>
      </c>
      <c r="B521" t="s">
        <v>1570</v>
      </c>
      <c r="C521" t="s">
        <v>507</v>
      </c>
      <c r="E521" t="s">
        <v>1419</v>
      </c>
      <c r="F521">
        <v>54</v>
      </c>
      <c r="G521">
        <v>1978</v>
      </c>
      <c r="H521">
        <v>84</v>
      </c>
      <c r="I521">
        <v>29.437999999999999</v>
      </c>
      <c r="J521">
        <v>2094.0590000000002</v>
      </c>
      <c r="K521">
        <v>1098</v>
      </c>
    </row>
    <row r="522" spans="1:11">
      <c r="A522">
        <v>24225</v>
      </c>
      <c r="B522" t="s">
        <v>816</v>
      </c>
      <c r="C522" t="s">
        <v>507</v>
      </c>
      <c r="E522" t="s">
        <v>471</v>
      </c>
      <c r="F522">
        <v>51</v>
      </c>
      <c r="G522">
        <v>1945</v>
      </c>
      <c r="H522">
        <v>688</v>
      </c>
      <c r="I522">
        <v>0.5</v>
      </c>
      <c r="J522">
        <v>12.82</v>
      </c>
      <c r="K522">
        <v>0</v>
      </c>
    </row>
    <row r="523" spans="1:11">
      <c r="A523">
        <v>12085</v>
      </c>
      <c r="B523" t="s">
        <v>1186</v>
      </c>
      <c r="C523" t="s">
        <v>495</v>
      </c>
      <c r="D523" t="s">
        <v>80</v>
      </c>
      <c r="E523" t="s">
        <v>1132</v>
      </c>
      <c r="F523">
        <v>73</v>
      </c>
      <c r="G523">
        <v>1949</v>
      </c>
      <c r="H523">
        <v>113</v>
      </c>
      <c r="I523">
        <v>27.375</v>
      </c>
      <c r="J523">
        <v>1839.9649999999999</v>
      </c>
      <c r="K523">
        <v>756</v>
      </c>
    </row>
    <row r="524" spans="1:11">
      <c r="A524">
        <v>14049</v>
      </c>
      <c r="B524" t="s">
        <v>818</v>
      </c>
      <c r="C524" t="s">
        <v>561</v>
      </c>
      <c r="E524" t="s">
        <v>1334</v>
      </c>
      <c r="F524">
        <v>79</v>
      </c>
      <c r="G524">
        <v>1974</v>
      </c>
      <c r="H524">
        <v>284</v>
      </c>
      <c r="I524">
        <v>7.1879999999999997</v>
      </c>
      <c r="J524">
        <v>629.05899999999997</v>
      </c>
      <c r="K524">
        <v>311</v>
      </c>
    </row>
    <row r="525" spans="1:11">
      <c r="A525">
        <v>29037</v>
      </c>
      <c r="B525" t="s">
        <v>818</v>
      </c>
      <c r="C525" t="s">
        <v>819</v>
      </c>
      <c r="E525" t="s">
        <v>168</v>
      </c>
      <c r="F525">
        <v>17</v>
      </c>
      <c r="G525">
        <v>1974</v>
      </c>
      <c r="H525">
        <v>101</v>
      </c>
      <c r="I525">
        <v>30.782</v>
      </c>
      <c r="J525">
        <v>1906.23</v>
      </c>
      <c r="K525">
        <v>751</v>
      </c>
    </row>
    <row r="526" spans="1:11">
      <c r="A526">
        <v>15014</v>
      </c>
      <c r="B526" t="s">
        <v>820</v>
      </c>
      <c r="C526" t="s">
        <v>1470</v>
      </c>
      <c r="D526" t="s">
        <v>651</v>
      </c>
      <c r="E526" t="s">
        <v>168</v>
      </c>
      <c r="F526">
        <v>17</v>
      </c>
      <c r="G526">
        <v>2006</v>
      </c>
      <c r="H526">
        <v>537</v>
      </c>
      <c r="I526">
        <v>1.8120000000000001</v>
      </c>
      <c r="J526">
        <v>123.852</v>
      </c>
      <c r="K526">
        <v>43</v>
      </c>
    </row>
    <row r="527" spans="1:11">
      <c r="A527">
        <v>24330</v>
      </c>
      <c r="B527" t="s">
        <v>820</v>
      </c>
      <c r="C527" t="s">
        <v>628</v>
      </c>
      <c r="D527" t="s">
        <v>80</v>
      </c>
      <c r="E527" t="s">
        <v>168</v>
      </c>
      <c r="F527">
        <v>17</v>
      </c>
      <c r="G527">
        <v>1979</v>
      </c>
      <c r="H527">
        <v>74</v>
      </c>
      <c r="I527">
        <v>31.5</v>
      </c>
      <c r="J527">
        <v>2218.4270000000001</v>
      </c>
      <c r="K527">
        <v>1090</v>
      </c>
    </row>
    <row r="528" spans="1:11">
      <c r="A528">
        <v>98446</v>
      </c>
      <c r="B528" t="s">
        <v>1571</v>
      </c>
      <c r="C528" t="s">
        <v>530</v>
      </c>
      <c r="E528" t="s">
        <v>457</v>
      </c>
      <c r="F528">
        <v>20</v>
      </c>
      <c r="G528">
        <v>1969</v>
      </c>
      <c r="H528">
        <v>20</v>
      </c>
      <c r="I528">
        <v>48.25</v>
      </c>
      <c r="J528">
        <v>3253.6669999999999</v>
      </c>
      <c r="K528">
        <v>1148</v>
      </c>
    </row>
    <row r="529" spans="1:11">
      <c r="A529">
        <v>16001</v>
      </c>
      <c r="B529" t="s">
        <v>821</v>
      </c>
      <c r="C529" t="s">
        <v>566</v>
      </c>
      <c r="E529" t="s">
        <v>1140</v>
      </c>
      <c r="F529">
        <v>42</v>
      </c>
      <c r="G529">
        <v>1981</v>
      </c>
      <c r="H529">
        <v>269</v>
      </c>
      <c r="I529">
        <v>12.345000000000001</v>
      </c>
      <c r="J529">
        <v>695.298</v>
      </c>
      <c r="K529">
        <v>217</v>
      </c>
    </row>
    <row r="530" spans="1:11">
      <c r="A530">
        <v>14027</v>
      </c>
      <c r="B530" t="s">
        <v>1572</v>
      </c>
      <c r="C530" t="s">
        <v>576</v>
      </c>
      <c r="E530" t="s">
        <v>170</v>
      </c>
      <c r="F530">
        <v>19</v>
      </c>
      <c r="G530">
        <v>1947</v>
      </c>
      <c r="H530">
        <v>579</v>
      </c>
      <c r="I530">
        <v>1.5780000000000001</v>
      </c>
      <c r="J530">
        <v>90.015000000000001</v>
      </c>
      <c r="K530">
        <v>25</v>
      </c>
    </row>
    <row r="531" spans="1:11">
      <c r="A531">
        <v>17074</v>
      </c>
      <c r="B531" t="s">
        <v>1573</v>
      </c>
      <c r="C531" t="s">
        <v>880</v>
      </c>
      <c r="D531" t="s">
        <v>80</v>
      </c>
      <c r="E531" t="s">
        <v>1126</v>
      </c>
      <c r="F531">
        <v>70</v>
      </c>
      <c r="G531">
        <v>1938</v>
      </c>
      <c r="H531">
        <v>812</v>
      </c>
      <c r="I531">
        <v>0</v>
      </c>
      <c r="J531">
        <v>0</v>
      </c>
      <c r="K531">
        <v>0</v>
      </c>
    </row>
    <row r="532" spans="1:11">
      <c r="A532">
        <v>27062</v>
      </c>
      <c r="B532" t="s">
        <v>822</v>
      </c>
      <c r="C532" t="s">
        <v>541</v>
      </c>
      <c r="E532" t="s">
        <v>578</v>
      </c>
      <c r="F532">
        <v>45</v>
      </c>
      <c r="G532">
        <v>1954</v>
      </c>
      <c r="H532">
        <v>171</v>
      </c>
      <c r="I532">
        <v>17.391999999999999</v>
      </c>
      <c r="J532">
        <v>1283.45</v>
      </c>
      <c r="K532">
        <v>513</v>
      </c>
    </row>
    <row r="533" spans="1:11">
      <c r="A533">
        <v>16003</v>
      </c>
      <c r="B533" t="s">
        <v>1574</v>
      </c>
      <c r="C533" t="s">
        <v>561</v>
      </c>
      <c r="D533" t="s">
        <v>64</v>
      </c>
      <c r="E533" t="s">
        <v>532</v>
      </c>
      <c r="F533">
        <v>63</v>
      </c>
      <c r="G533">
        <v>2007</v>
      </c>
      <c r="H533">
        <v>431</v>
      </c>
      <c r="I533">
        <v>7.3760000000000003</v>
      </c>
      <c r="J533">
        <v>262.673</v>
      </c>
      <c r="K533">
        <v>0</v>
      </c>
    </row>
    <row r="534" spans="1:11">
      <c r="A534">
        <v>25014</v>
      </c>
      <c r="B534" t="s">
        <v>823</v>
      </c>
      <c r="C534" t="s">
        <v>576</v>
      </c>
      <c r="E534" t="s">
        <v>1129</v>
      </c>
      <c r="F534">
        <v>55</v>
      </c>
      <c r="G534">
        <v>1959</v>
      </c>
      <c r="H534">
        <v>99</v>
      </c>
      <c r="I534">
        <v>24.032</v>
      </c>
      <c r="J534">
        <v>1930.1880000000001</v>
      </c>
      <c r="K534">
        <v>964</v>
      </c>
    </row>
    <row r="535" spans="1:11">
      <c r="A535">
        <v>12070</v>
      </c>
      <c r="B535" t="s">
        <v>1187</v>
      </c>
      <c r="C535" t="s">
        <v>530</v>
      </c>
      <c r="E535" t="s">
        <v>470</v>
      </c>
      <c r="F535">
        <v>64</v>
      </c>
      <c r="G535">
        <v>1968</v>
      </c>
      <c r="H535">
        <v>57</v>
      </c>
      <c r="I535">
        <v>31.875</v>
      </c>
      <c r="J535">
        <v>2402.6680000000001</v>
      </c>
      <c r="K535">
        <v>1222</v>
      </c>
    </row>
    <row r="536" spans="1:11">
      <c r="A536">
        <v>29002</v>
      </c>
      <c r="B536" t="s">
        <v>824</v>
      </c>
      <c r="C536" t="s">
        <v>804</v>
      </c>
      <c r="D536" t="s">
        <v>80</v>
      </c>
      <c r="E536" t="s">
        <v>170</v>
      </c>
      <c r="F536">
        <v>19</v>
      </c>
      <c r="G536">
        <v>1975</v>
      </c>
      <c r="H536">
        <v>26</v>
      </c>
      <c r="I536">
        <v>41.5</v>
      </c>
      <c r="J536">
        <v>3065.3389999999999</v>
      </c>
      <c r="K536">
        <v>1352</v>
      </c>
    </row>
    <row r="537" spans="1:11">
      <c r="A537">
        <v>25015</v>
      </c>
      <c r="B537" t="s">
        <v>825</v>
      </c>
      <c r="C537" t="s">
        <v>511</v>
      </c>
      <c r="D537" t="s">
        <v>80</v>
      </c>
      <c r="E537" t="s">
        <v>1129</v>
      </c>
      <c r="F537">
        <v>55</v>
      </c>
      <c r="G537">
        <v>1960</v>
      </c>
      <c r="H537">
        <v>147</v>
      </c>
      <c r="I537">
        <v>17.782</v>
      </c>
      <c r="J537">
        <v>1507.972</v>
      </c>
      <c r="K537">
        <v>737</v>
      </c>
    </row>
    <row r="538" spans="1:11">
      <c r="A538">
        <v>24243</v>
      </c>
      <c r="B538" t="s">
        <v>826</v>
      </c>
      <c r="C538" t="s">
        <v>493</v>
      </c>
      <c r="E538" t="s">
        <v>506</v>
      </c>
      <c r="F538">
        <v>29</v>
      </c>
      <c r="G538">
        <v>1965</v>
      </c>
      <c r="H538">
        <v>813</v>
      </c>
      <c r="I538">
        <v>0</v>
      </c>
      <c r="J538">
        <v>0</v>
      </c>
      <c r="K538">
        <v>0</v>
      </c>
    </row>
    <row r="539" spans="1:11">
      <c r="A539">
        <v>23148</v>
      </c>
      <c r="B539" t="s">
        <v>1188</v>
      </c>
      <c r="C539" t="s">
        <v>522</v>
      </c>
      <c r="E539" t="s">
        <v>142</v>
      </c>
      <c r="F539">
        <v>48</v>
      </c>
      <c r="G539">
        <v>1991</v>
      </c>
      <c r="H539">
        <v>233</v>
      </c>
      <c r="I539">
        <v>7.75</v>
      </c>
      <c r="J539">
        <v>849.149</v>
      </c>
      <c r="K539">
        <v>459</v>
      </c>
    </row>
    <row r="540" spans="1:11">
      <c r="A540">
        <v>23083</v>
      </c>
      <c r="B540" t="s">
        <v>827</v>
      </c>
      <c r="C540" t="s">
        <v>604</v>
      </c>
      <c r="D540" t="s">
        <v>80</v>
      </c>
      <c r="E540" t="s">
        <v>142</v>
      </c>
      <c r="F540">
        <v>48</v>
      </c>
      <c r="G540">
        <v>1970</v>
      </c>
      <c r="H540">
        <v>814</v>
      </c>
      <c r="I540">
        <v>0</v>
      </c>
      <c r="J540">
        <v>0</v>
      </c>
      <c r="K540">
        <v>0</v>
      </c>
    </row>
    <row r="541" spans="1:11">
      <c r="A541">
        <v>16057</v>
      </c>
      <c r="B541" t="s">
        <v>828</v>
      </c>
      <c r="C541" t="s">
        <v>620</v>
      </c>
      <c r="E541" t="s">
        <v>1378</v>
      </c>
      <c r="F541">
        <v>82</v>
      </c>
      <c r="G541">
        <v>1972</v>
      </c>
      <c r="H541">
        <v>512</v>
      </c>
      <c r="I541">
        <v>0.93799999999999994</v>
      </c>
      <c r="J541">
        <v>147.471</v>
      </c>
      <c r="K541">
        <v>101</v>
      </c>
    </row>
    <row r="542" spans="1:11">
      <c r="A542">
        <v>98457</v>
      </c>
      <c r="B542" t="s">
        <v>829</v>
      </c>
      <c r="C542" t="s">
        <v>521</v>
      </c>
      <c r="E542" t="s">
        <v>457</v>
      </c>
      <c r="F542">
        <v>20</v>
      </c>
      <c r="G542">
        <v>1960</v>
      </c>
      <c r="H542">
        <v>264</v>
      </c>
      <c r="I542">
        <v>14.968999999999999</v>
      </c>
      <c r="J542">
        <v>709.84400000000005</v>
      </c>
      <c r="K542">
        <v>124</v>
      </c>
    </row>
    <row r="543" spans="1:11">
      <c r="A543">
        <v>98458</v>
      </c>
      <c r="B543" t="s">
        <v>830</v>
      </c>
      <c r="C543" t="s">
        <v>548</v>
      </c>
      <c r="D543" t="s">
        <v>80</v>
      </c>
      <c r="E543" t="s">
        <v>457</v>
      </c>
      <c r="F543">
        <v>20</v>
      </c>
      <c r="G543">
        <v>1962</v>
      </c>
      <c r="H543">
        <v>409</v>
      </c>
      <c r="I543">
        <v>6.0640000000000001</v>
      </c>
      <c r="J543">
        <v>309.834</v>
      </c>
      <c r="K543">
        <v>92</v>
      </c>
    </row>
    <row r="544" spans="1:11">
      <c r="A544">
        <v>21757</v>
      </c>
      <c r="B544" t="s">
        <v>831</v>
      </c>
      <c r="C544" t="s">
        <v>508</v>
      </c>
      <c r="E544" t="s">
        <v>832</v>
      </c>
      <c r="F544">
        <v>31</v>
      </c>
      <c r="G544">
        <v>1973</v>
      </c>
      <c r="H544">
        <v>387</v>
      </c>
      <c r="I544">
        <v>4.5</v>
      </c>
      <c r="J544">
        <v>343.76</v>
      </c>
      <c r="K544">
        <v>144</v>
      </c>
    </row>
    <row r="545" spans="1:11">
      <c r="A545">
        <v>16110</v>
      </c>
      <c r="B545" t="s">
        <v>1575</v>
      </c>
      <c r="C545" t="s">
        <v>540</v>
      </c>
      <c r="E545" t="s">
        <v>1430</v>
      </c>
      <c r="F545">
        <v>86</v>
      </c>
      <c r="G545">
        <v>1989</v>
      </c>
      <c r="H545">
        <v>433</v>
      </c>
      <c r="I545">
        <v>5.875</v>
      </c>
      <c r="J545">
        <v>257.01299999999998</v>
      </c>
      <c r="K545">
        <v>0</v>
      </c>
    </row>
    <row r="546" spans="1:11">
      <c r="A546">
        <v>14068</v>
      </c>
      <c r="B546" t="s">
        <v>1576</v>
      </c>
      <c r="C546" t="s">
        <v>580</v>
      </c>
      <c r="D546" t="s">
        <v>80</v>
      </c>
      <c r="E546" t="s">
        <v>1461</v>
      </c>
      <c r="F546">
        <v>77</v>
      </c>
      <c r="G546">
        <v>1950</v>
      </c>
      <c r="H546">
        <v>212</v>
      </c>
      <c r="I546">
        <v>15.548</v>
      </c>
      <c r="J546">
        <v>993.39099999999996</v>
      </c>
      <c r="K546">
        <v>425</v>
      </c>
    </row>
    <row r="547" spans="1:11">
      <c r="A547">
        <v>16031</v>
      </c>
      <c r="B547" t="s">
        <v>1577</v>
      </c>
      <c r="C547" t="s">
        <v>541</v>
      </c>
      <c r="E547" t="s">
        <v>477</v>
      </c>
      <c r="F547">
        <v>21</v>
      </c>
      <c r="G547">
        <v>1953</v>
      </c>
      <c r="H547">
        <v>815</v>
      </c>
      <c r="I547">
        <v>0</v>
      </c>
      <c r="J547">
        <v>0</v>
      </c>
      <c r="K547">
        <v>0</v>
      </c>
    </row>
    <row r="548" spans="1:11">
      <c r="A548">
        <v>15022</v>
      </c>
      <c r="B548" t="s">
        <v>1578</v>
      </c>
      <c r="C548" t="s">
        <v>627</v>
      </c>
      <c r="D548" t="s">
        <v>80</v>
      </c>
      <c r="E548" t="s">
        <v>1383</v>
      </c>
      <c r="F548">
        <v>81</v>
      </c>
      <c r="G548">
        <v>1995</v>
      </c>
      <c r="H548">
        <v>205</v>
      </c>
      <c r="I548">
        <v>11.063000000000001</v>
      </c>
      <c r="J548">
        <v>1050.982</v>
      </c>
      <c r="K548">
        <v>579</v>
      </c>
    </row>
    <row r="549" spans="1:11">
      <c r="A549">
        <v>15021</v>
      </c>
      <c r="B549" t="s">
        <v>1578</v>
      </c>
      <c r="C549" t="s">
        <v>1579</v>
      </c>
      <c r="E549" t="s">
        <v>1383</v>
      </c>
      <c r="F549">
        <v>81</v>
      </c>
      <c r="G549">
        <v>1970</v>
      </c>
      <c r="H549">
        <v>190</v>
      </c>
      <c r="I549">
        <v>25</v>
      </c>
      <c r="J549">
        <v>1107.7550000000001</v>
      </c>
      <c r="K549">
        <v>206</v>
      </c>
    </row>
    <row r="550" spans="1:11">
      <c r="A550">
        <v>11048</v>
      </c>
      <c r="B550" t="s">
        <v>1060</v>
      </c>
      <c r="C550" t="s">
        <v>557</v>
      </c>
      <c r="E550" t="s">
        <v>470</v>
      </c>
      <c r="F550">
        <v>64</v>
      </c>
      <c r="G550">
        <v>1977</v>
      </c>
      <c r="H550">
        <v>153</v>
      </c>
      <c r="I550">
        <v>22.312999999999999</v>
      </c>
      <c r="J550">
        <v>1446.903</v>
      </c>
      <c r="K550">
        <v>576</v>
      </c>
    </row>
    <row r="551" spans="1:11">
      <c r="A551">
        <v>12053</v>
      </c>
      <c r="B551" t="s">
        <v>1189</v>
      </c>
      <c r="C551" t="s">
        <v>634</v>
      </c>
      <c r="E551" t="s">
        <v>1091</v>
      </c>
      <c r="F551">
        <v>56</v>
      </c>
      <c r="G551">
        <v>1970</v>
      </c>
      <c r="H551">
        <v>144</v>
      </c>
      <c r="I551">
        <v>21.596</v>
      </c>
      <c r="J551">
        <v>1534.4880000000001</v>
      </c>
      <c r="K551">
        <v>683</v>
      </c>
    </row>
    <row r="552" spans="1:11">
      <c r="A552">
        <v>11023</v>
      </c>
      <c r="B552" t="s">
        <v>1061</v>
      </c>
      <c r="C552" t="s">
        <v>671</v>
      </c>
      <c r="E552" t="s">
        <v>186</v>
      </c>
      <c r="F552">
        <v>33</v>
      </c>
      <c r="G552">
        <v>1979</v>
      </c>
      <c r="H552">
        <v>472</v>
      </c>
      <c r="I552">
        <v>3.4060000000000001</v>
      </c>
      <c r="J552">
        <v>200.815</v>
      </c>
      <c r="K552">
        <v>61</v>
      </c>
    </row>
    <row r="553" spans="1:11">
      <c r="A553">
        <v>12026</v>
      </c>
      <c r="B553" t="s">
        <v>1061</v>
      </c>
      <c r="C553" t="s">
        <v>507</v>
      </c>
      <c r="E553" t="s">
        <v>1126</v>
      </c>
      <c r="F553">
        <v>70</v>
      </c>
      <c r="G553">
        <v>1945</v>
      </c>
      <c r="H553">
        <v>816</v>
      </c>
      <c r="I553">
        <v>0</v>
      </c>
      <c r="J553">
        <v>0</v>
      </c>
      <c r="K553">
        <v>0</v>
      </c>
    </row>
    <row r="554" spans="1:11">
      <c r="A554">
        <v>13011</v>
      </c>
      <c r="B554" t="s">
        <v>1061</v>
      </c>
      <c r="C554" t="s">
        <v>530</v>
      </c>
      <c r="E554" t="s">
        <v>1094</v>
      </c>
      <c r="F554">
        <v>75</v>
      </c>
      <c r="G554">
        <v>1958</v>
      </c>
      <c r="H554">
        <v>359</v>
      </c>
      <c r="I554">
        <v>8.3140000000000001</v>
      </c>
      <c r="J554">
        <v>391.99700000000001</v>
      </c>
      <c r="K554">
        <v>88</v>
      </c>
    </row>
    <row r="555" spans="1:11">
      <c r="A555">
        <v>16009</v>
      </c>
      <c r="B555" t="s">
        <v>1190</v>
      </c>
      <c r="C555" t="s">
        <v>600</v>
      </c>
      <c r="D555" t="s">
        <v>80</v>
      </c>
      <c r="E555" t="s">
        <v>467</v>
      </c>
      <c r="F555">
        <v>13</v>
      </c>
      <c r="G555">
        <v>1989</v>
      </c>
      <c r="H555">
        <v>473</v>
      </c>
      <c r="I555">
        <v>3.9380000000000002</v>
      </c>
      <c r="J555">
        <v>199.524</v>
      </c>
      <c r="K555">
        <v>72</v>
      </c>
    </row>
    <row r="556" spans="1:11">
      <c r="A556">
        <v>16058</v>
      </c>
      <c r="B556" t="s">
        <v>1580</v>
      </c>
      <c r="C556" t="s">
        <v>521</v>
      </c>
      <c r="E556" t="s">
        <v>1482</v>
      </c>
      <c r="F556">
        <v>83</v>
      </c>
      <c r="G556">
        <v>1975</v>
      </c>
      <c r="H556">
        <v>180</v>
      </c>
      <c r="I556">
        <v>16.532</v>
      </c>
      <c r="J556">
        <v>1200.105</v>
      </c>
      <c r="K556">
        <v>520</v>
      </c>
    </row>
    <row r="557" spans="1:11">
      <c r="A557">
        <v>24310</v>
      </c>
      <c r="B557" t="s">
        <v>833</v>
      </c>
      <c r="C557" t="s">
        <v>754</v>
      </c>
      <c r="E557" t="s">
        <v>528</v>
      </c>
      <c r="F557">
        <v>16</v>
      </c>
      <c r="G557">
        <v>1990</v>
      </c>
      <c r="H557">
        <v>126</v>
      </c>
      <c r="I557">
        <v>21.125</v>
      </c>
      <c r="J557">
        <v>1744.1579999999999</v>
      </c>
      <c r="K557">
        <v>767</v>
      </c>
    </row>
    <row r="558" spans="1:11">
      <c r="A558">
        <v>17018</v>
      </c>
      <c r="B558" t="s">
        <v>1581</v>
      </c>
      <c r="C558" t="s">
        <v>498</v>
      </c>
      <c r="E558" t="s">
        <v>131</v>
      </c>
      <c r="F558">
        <v>30</v>
      </c>
      <c r="G558">
        <v>1978</v>
      </c>
      <c r="H558">
        <v>636</v>
      </c>
      <c r="I558">
        <v>1.375</v>
      </c>
      <c r="J558">
        <v>50.911000000000001</v>
      </c>
      <c r="K558">
        <v>0</v>
      </c>
    </row>
    <row r="559" spans="1:11">
      <c r="A559">
        <v>16081</v>
      </c>
      <c r="B559" t="s">
        <v>1582</v>
      </c>
      <c r="C559" t="s">
        <v>580</v>
      </c>
      <c r="D559" t="s">
        <v>80</v>
      </c>
      <c r="E559" t="s">
        <v>1410</v>
      </c>
      <c r="F559">
        <v>84</v>
      </c>
      <c r="G559">
        <v>1940</v>
      </c>
      <c r="H559">
        <v>675</v>
      </c>
      <c r="I559">
        <v>0.437</v>
      </c>
      <c r="J559">
        <v>18.911999999999999</v>
      </c>
      <c r="K559">
        <v>0</v>
      </c>
    </row>
    <row r="560" spans="1:11">
      <c r="A560">
        <v>16011</v>
      </c>
      <c r="B560" t="s">
        <v>835</v>
      </c>
      <c r="C560" t="s">
        <v>541</v>
      </c>
      <c r="E560" t="s">
        <v>470</v>
      </c>
      <c r="F560">
        <v>64</v>
      </c>
      <c r="G560">
        <v>1978</v>
      </c>
      <c r="H560">
        <v>221</v>
      </c>
      <c r="I560">
        <v>18.312999999999999</v>
      </c>
      <c r="J560">
        <v>922.67</v>
      </c>
      <c r="K560">
        <v>177</v>
      </c>
    </row>
    <row r="561" spans="1:11">
      <c r="A561">
        <v>10026</v>
      </c>
      <c r="B561" t="s">
        <v>835</v>
      </c>
      <c r="C561" t="s">
        <v>508</v>
      </c>
      <c r="E561" t="s">
        <v>468</v>
      </c>
      <c r="F561">
        <v>67</v>
      </c>
      <c r="G561">
        <v>1962</v>
      </c>
      <c r="H561">
        <v>557</v>
      </c>
      <c r="I561">
        <v>1.1879999999999999</v>
      </c>
      <c r="J561">
        <v>106.386</v>
      </c>
      <c r="K561">
        <v>53</v>
      </c>
    </row>
    <row r="562" spans="1:11">
      <c r="A562">
        <v>17063</v>
      </c>
      <c r="B562" t="s">
        <v>835</v>
      </c>
      <c r="C562" t="s">
        <v>1583</v>
      </c>
      <c r="D562" t="s">
        <v>64</v>
      </c>
      <c r="E562" t="s">
        <v>1378</v>
      </c>
      <c r="F562">
        <v>82</v>
      </c>
      <c r="G562">
        <v>2004</v>
      </c>
      <c r="H562">
        <v>817</v>
      </c>
      <c r="I562">
        <v>0</v>
      </c>
      <c r="J562">
        <v>0</v>
      </c>
      <c r="K562">
        <v>0</v>
      </c>
    </row>
    <row r="563" spans="1:11">
      <c r="A563">
        <v>15093</v>
      </c>
      <c r="B563" t="s">
        <v>835</v>
      </c>
      <c r="C563" t="s">
        <v>546</v>
      </c>
      <c r="E563" t="s">
        <v>1140</v>
      </c>
      <c r="F563">
        <v>42</v>
      </c>
      <c r="G563">
        <v>1969</v>
      </c>
      <c r="H563">
        <v>196</v>
      </c>
      <c r="I563">
        <v>21.908000000000001</v>
      </c>
      <c r="J563">
        <v>1095.9860000000001</v>
      </c>
      <c r="K563">
        <v>230</v>
      </c>
    </row>
    <row r="564" spans="1:11">
      <c r="A564">
        <v>17024</v>
      </c>
      <c r="B564" t="s">
        <v>836</v>
      </c>
      <c r="C564" t="s">
        <v>1584</v>
      </c>
      <c r="E564" t="s">
        <v>1378</v>
      </c>
      <c r="F564">
        <v>82</v>
      </c>
      <c r="G564">
        <v>1967</v>
      </c>
      <c r="H564">
        <v>609</v>
      </c>
      <c r="I564">
        <v>1.4379999999999999</v>
      </c>
      <c r="J564">
        <v>69.483000000000004</v>
      </c>
      <c r="K564">
        <v>0</v>
      </c>
    </row>
    <row r="565" spans="1:11">
      <c r="A565">
        <v>16063</v>
      </c>
      <c r="B565" t="s">
        <v>836</v>
      </c>
      <c r="C565" t="s">
        <v>522</v>
      </c>
      <c r="E565" t="s">
        <v>1482</v>
      </c>
      <c r="F565">
        <v>83</v>
      </c>
      <c r="G565">
        <v>1969</v>
      </c>
      <c r="H565">
        <v>653</v>
      </c>
      <c r="I565">
        <v>0.875</v>
      </c>
      <c r="J565">
        <v>36.466999999999999</v>
      </c>
      <c r="K565">
        <v>0</v>
      </c>
    </row>
    <row r="566" spans="1:11">
      <c r="A566">
        <v>21829</v>
      </c>
      <c r="B566" t="s">
        <v>837</v>
      </c>
      <c r="C566" t="s">
        <v>787</v>
      </c>
      <c r="D566" t="s">
        <v>80</v>
      </c>
      <c r="E566" t="s">
        <v>1178</v>
      </c>
      <c r="F566">
        <v>36</v>
      </c>
      <c r="G566">
        <v>1954</v>
      </c>
      <c r="H566">
        <v>818</v>
      </c>
      <c r="I566">
        <v>0</v>
      </c>
      <c r="J566">
        <v>0</v>
      </c>
      <c r="K566">
        <v>0</v>
      </c>
    </row>
    <row r="567" spans="1:11">
      <c r="A567">
        <v>16043</v>
      </c>
      <c r="B567" t="s">
        <v>1585</v>
      </c>
      <c r="C567" t="s">
        <v>708</v>
      </c>
      <c r="D567" t="s">
        <v>80</v>
      </c>
      <c r="E567" t="s">
        <v>1126</v>
      </c>
      <c r="F567">
        <v>70</v>
      </c>
      <c r="G567">
        <v>1939</v>
      </c>
      <c r="H567">
        <v>695</v>
      </c>
      <c r="I567">
        <v>0.125</v>
      </c>
      <c r="J567">
        <v>4.9039999999999999</v>
      </c>
      <c r="K567">
        <v>0</v>
      </c>
    </row>
    <row r="568" spans="1:11">
      <c r="A568">
        <v>11018</v>
      </c>
      <c r="B568" t="s">
        <v>838</v>
      </c>
      <c r="C568" t="s">
        <v>522</v>
      </c>
      <c r="E568" t="s">
        <v>578</v>
      </c>
      <c r="F568">
        <v>45</v>
      </c>
      <c r="G568">
        <v>1947</v>
      </c>
      <c r="H568">
        <v>156</v>
      </c>
      <c r="I568">
        <v>22.001000000000001</v>
      </c>
      <c r="J568">
        <v>1371.76</v>
      </c>
      <c r="K568">
        <v>482</v>
      </c>
    </row>
    <row r="569" spans="1:11">
      <c r="A569">
        <v>15061</v>
      </c>
      <c r="B569" t="s">
        <v>838</v>
      </c>
      <c r="C569" t="s">
        <v>530</v>
      </c>
      <c r="E569" t="s">
        <v>462</v>
      </c>
      <c r="F569">
        <v>7</v>
      </c>
      <c r="G569">
        <v>1972</v>
      </c>
      <c r="H569">
        <v>819</v>
      </c>
      <c r="I569">
        <v>0</v>
      </c>
      <c r="J569">
        <v>0</v>
      </c>
      <c r="K569">
        <v>0</v>
      </c>
    </row>
    <row r="570" spans="1:11">
      <c r="A570">
        <v>27014</v>
      </c>
      <c r="B570" t="s">
        <v>838</v>
      </c>
      <c r="C570" t="s">
        <v>546</v>
      </c>
      <c r="E570" t="s">
        <v>1123</v>
      </c>
      <c r="F570">
        <v>2</v>
      </c>
      <c r="G570">
        <v>1953</v>
      </c>
      <c r="H570">
        <v>600</v>
      </c>
      <c r="I570">
        <v>0.75</v>
      </c>
      <c r="J570">
        <v>72.453999999999994</v>
      </c>
      <c r="K570">
        <v>38</v>
      </c>
    </row>
    <row r="571" spans="1:11">
      <c r="A571">
        <v>16123</v>
      </c>
      <c r="B571" t="s">
        <v>1586</v>
      </c>
      <c r="C571" t="s">
        <v>530</v>
      </c>
      <c r="E571" t="s">
        <v>1132</v>
      </c>
      <c r="F571">
        <v>73</v>
      </c>
      <c r="G571">
        <v>1963</v>
      </c>
      <c r="H571">
        <v>349</v>
      </c>
      <c r="I571">
        <v>8.3049999999999997</v>
      </c>
      <c r="J571">
        <v>418.26100000000002</v>
      </c>
      <c r="K571">
        <v>90</v>
      </c>
    </row>
    <row r="572" spans="1:11">
      <c r="A572">
        <v>16125</v>
      </c>
      <c r="B572" t="s">
        <v>839</v>
      </c>
      <c r="C572" t="s">
        <v>834</v>
      </c>
      <c r="E572" t="s">
        <v>474</v>
      </c>
      <c r="F572">
        <v>1</v>
      </c>
      <c r="G572">
        <v>1996</v>
      </c>
      <c r="H572">
        <v>403</v>
      </c>
      <c r="I572">
        <v>5.5</v>
      </c>
      <c r="J572">
        <v>320.06</v>
      </c>
      <c r="K572">
        <v>81</v>
      </c>
    </row>
    <row r="573" spans="1:11">
      <c r="A573">
        <v>23115</v>
      </c>
      <c r="B573" t="s">
        <v>840</v>
      </c>
      <c r="C573" t="s">
        <v>572</v>
      </c>
      <c r="D573" t="s">
        <v>80</v>
      </c>
      <c r="E573" t="s">
        <v>477</v>
      </c>
      <c r="F573">
        <v>21</v>
      </c>
      <c r="G573">
        <v>1994</v>
      </c>
      <c r="H573">
        <v>820</v>
      </c>
      <c r="I573">
        <v>0</v>
      </c>
      <c r="J573">
        <v>0</v>
      </c>
      <c r="K573">
        <v>0</v>
      </c>
    </row>
    <row r="574" spans="1:11">
      <c r="A574">
        <v>23117</v>
      </c>
      <c r="B574" t="s">
        <v>840</v>
      </c>
      <c r="C574" t="s">
        <v>773</v>
      </c>
      <c r="D574" t="s">
        <v>80</v>
      </c>
      <c r="E574" t="s">
        <v>477</v>
      </c>
      <c r="F574">
        <v>21</v>
      </c>
      <c r="G574">
        <v>1969</v>
      </c>
      <c r="H574">
        <v>390</v>
      </c>
      <c r="I574">
        <v>5.9379999999999997</v>
      </c>
      <c r="J574">
        <v>338.517</v>
      </c>
      <c r="K574">
        <v>127</v>
      </c>
    </row>
    <row r="575" spans="1:11">
      <c r="A575">
        <v>10058</v>
      </c>
      <c r="B575" t="s">
        <v>841</v>
      </c>
      <c r="C575" t="s">
        <v>556</v>
      </c>
      <c r="E575" t="s">
        <v>131</v>
      </c>
      <c r="F575">
        <v>30</v>
      </c>
      <c r="G575">
        <v>1977</v>
      </c>
      <c r="H575">
        <v>159</v>
      </c>
      <c r="I575">
        <v>23.782</v>
      </c>
      <c r="J575">
        <v>1336.183</v>
      </c>
      <c r="K575">
        <v>468</v>
      </c>
    </row>
    <row r="576" spans="1:11">
      <c r="A576">
        <v>13066</v>
      </c>
      <c r="B576" t="s">
        <v>1246</v>
      </c>
      <c r="C576" t="s">
        <v>493</v>
      </c>
      <c r="E576" t="s">
        <v>1091</v>
      </c>
      <c r="F576">
        <v>56</v>
      </c>
      <c r="G576">
        <v>1967</v>
      </c>
      <c r="H576">
        <v>348</v>
      </c>
      <c r="I576">
        <v>10.095000000000001</v>
      </c>
      <c r="J576">
        <v>418.59800000000001</v>
      </c>
      <c r="K576">
        <v>61</v>
      </c>
    </row>
    <row r="577" spans="1:11">
      <c r="A577">
        <v>12029</v>
      </c>
      <c r="B577" t="s">
        <v>842</v>
      </c>
      <c r="C577" t="s">
        <v>534</v>
      </c>
      <c r="E577" t="s">
        <v>1132</v>
      </c>
      <c r="F577">
        <v>73</v>
      </c>
      <c r="G577">
        <v>1957</v>
      </c>
      <c r="H577">
        <v>821</v>
      </c>
      <c r="I577">
        <v>0</v>
      </c>
      <c r="J577">
        <v>0</v>
      </c>
      <c r="K577">
        <v>0</v>
      </c>
    </row>
    <row r="578" spans="1:11">
      <c r="A578">
        <v>23021</v>
      </c>
      <c r="B578" t="s">
        <v>842</v>
      </c>
      <c r="C578" t="s">
        <v>522</v>
      </c>
      <c r="E578" t="s">
        <v>133</v>
      </c>
      <c r="F578">
        <v>43</v>
      </c>
      <c r="G578">
        <v>1958</v>
      </c>
      <c r="H578">
        <v>246</v>
      </c>
      <c r="I578">
        <v>11.688000000000001</v>
      </c>
      <c r="J578">
        <v>782.21600000000001</v>
      </c>
      <c r="K578">
        <v>316</v>
      </c>
    </row>
    <row r="579" spans="1:11">
      <c r="A579">
        <v>96022</v>
      </c>
      <c r="B579" t="s">
        <v>843</v>
      </c>
      <c r="C579" t="s">
        <v>844</v>
      </c>
      <c r="E579" t="s">
        <v>682</v>
      </c>
      <c r="F579">
        <v>10</v>
      </c>
      <c r="G579">
        <v>1950</v>
      </c>
      <c r="H579">
        <v>470</v>
      </c>
      <c r="I579">
        <v>6.9379999999999997</v>
      </c>
      <c r="J579">
        <v>202.13300000000001</v>
      </c>
      <c r="K579">
        <v>0</v>
      </c>
    </row>
    <row r="580" spans="1:11">
      <c r="A580">
        <v>96021</v>
      </c>
      <c r="B580" t="s">
        <v>845</v>
      </c>
      <c r="C580" t="s">
        <v>846</v>
      </c>
      <c r="D580" t="s">
        <v>80</v>
      </c>
      <c r="E580" t="s">
        <v>682</v>
      </c>
      <c r="F580">
        <v>10</v>
      </c>
      <c r="G580">
        <v>1954</v>
      </c>
      <c r="H580">
        <v>547</v>
      </c>
      <c r="I580">
        <v>3.2509999999999999</v>
      </c>
      <c r="J580">
        <v>114.087</v>
      </c>
      <c r="K580">
        <v>0</v>
      </c>
    </row>
    <row r="581" spans="1:11">
      <c r="A581">
        <v>12010</v>
      </c>
      <c r="B581" t="s">
        <v>1191</v>
      </c>
      <c r="C581" t="s">
        <v>493</v>
      </c>
      <c r="E581" t="s">
        <v>142</v>
      </c>
      <c r="F581">
        <v>48</v>
      </c>
      <c r="G581">
        <v>1946</v>
      </c>
      <c r="H581">
        <v>125</v>
      </c>
      <c r="I581">
        <v>27.937999999999999</v>
      </c>
      <c r="J581">
        <v>1747.586</v>
      </c>
      <c r="K581">
        <v>796</v>
      </c>
    </row>
    <row r="582" spans="1:11">
      <c r="A582">
        <v>17064</v>
      </c>
      <c r="B582" t="s">
        <v>1587</v>
      </c>
      <c r="C582" t="s">
        <v>492</v>
      </c>
      <c r="D582" t="s">
        <v>64</v>
      </c>
      <c r="E582" t="s">
        <v>1378</v>
      </c>
      <c r="F582">
        <v>82</v>
      </c>
      <c r="G582">
        <v>2001</v>
      </c>
      <c r="H582">
        <v>822</v>
      </c>
      <c r="I582">
        <v>0</v>
      </c>
      <c r="J582">
        <v>0</v>
      </c>
      <c r="K582">
        <v>0</v>
      </c>
    </row>
    <row r="583" spans="1:11">
      <c r="A583">
        <v>25073</v>
      </c>
      <c r="B583" t="s">
        <v>847</v>
      </c>
      <c r="C583" t="s">
        <v>557</v>
      </c>
      <c r="E583" t="s">
        <v>170</v>
      </c>
      <c r="F583">
        <v>19</v>
      </c>
      <c r="G583">
        <v>1980</v>
      </c>
      <c r="H583">
        <v>689</v>
      </c>
      <c r="I583">
        <v>0.375</v>
      </c>
      <c r="J583">
        <v>12.347</v>
      </c>
      <c r="K583">
        <v>0</v>
      </c>
    </row>
    <row r="584" spans="1:11">
      <c r="A584">
        <v>15065</v>
      </c>
      <c r="B584" t="s">
        <v>1588</v>
      </c>
      <c r="C584" t="s">
        <v>493</v>
      </c>
      <c r="E584" t="s">
        <v>471</v>
      </c>
      <c r="F584">
        <v>51</v>
      </c>
      <c r="G584">
        <v>1963</v>
      </c>
      <c r="H584">
        <v>142</v>
      </c>
      <c r="I584">
        <v>23.532</v>
      </c>
      <c r="J584">
        <v>1572.05</v>
      </c>
      <c r="K584">
        <v>745</v>
      </c>
    </row>
    <row r="585" spans="1:11">
      <c r="A585">
        <v>14024</v>
      </c>
      <c r="B585" t="s">
        <v>1589</v>
      </c>
      <c r="C585" t="s">
        <v>965</v>
      </c>
      <c r="D585" t="s">
        <v>80</v>
      </c>
      <c r="E585" t="s">
        <v>1554</v>
      </c>
      <c r="F585">
        <v>80</v>
      </c>
      <c r="G585">
        <v>1973</v>
      </c>
      <c r="H585">
        <v>18</v>
      </c>
      <c r="I585">
        <v>38.000999999999998</v>
      </c>
      <c r="J585">
        <v>3302.4290000000001</v>
      </c>
      <c r="K585">
        <v>1474</v>
      </c>
    </row>
    <row r="586" spans="1:11">
      <c r="A586">
        <v>16082</v>
      </c>
      <c r="B586" t="s">
        <v>1590</v>
      </c>
      <c r="C586" t="s">
        <v>521</v>
      </c>
      <c r="E586" t="s">
        <v>1410</v>
      </c>
      <c r="F586">
        <v>84</v>
      </c>
      <c r="G586">
        <v>1946</v>
      </c>
      <c r="H586">
        <v>270</v>
      </c>
      <c r="I586">
        <v>15.064</v>
      </c>
      <c r="J586">
        <v>694.78700000000003</v>
      </c>
      <c r="K586">
        <v>113</v>
      </c>
    </row>
    <row r="587" spans="1:11">
      <c r="A587">
        <v>16083</v>
      </c>
      <c r="B587" t="s">
        <v>1591</v>
      </c>
      <c r="C587" t="s">
        <v>511</v>
      </c>
      <c r="D587" t="s">
        <v>80</v>
      </c>
      <c r="E587" t="s">
        <v>1410</v>
      </c>
      <c r="F587">
        <v>84</v>
      </c>
      <c r="G587">
        <v>1946</v>
      </c>
      <c r="H587">
        <v>527</v>
      </c>
      <c r="I587">
        <v>2.9380000000000002</v>
      </c>
      <c r="J587">
        <v>132.19399999999999</v>
      </c>
      <c r="K587">
        <v>18</v>
      </c>
    </row>
    <row r="588" spans="1:11">
      <c r="A588">
        <v>16044</v>
      </c>
      <c r="B588" t="s">
        <v>1592</v>
      </c>
      <c r="C588" t="s">
        <v>586</v>
      </c>
      <c r="D588" t="s">
        <v>80</v>
      </c>
      <c r="E588" t="s">
        <v>1126</v>
      </c>
      <c r="F588">
        <v>70</v>
      </c>
      <c r="G588">
        <v>1947</v>
      </c>
      <c r="H588">
        <v>696</v>
      </c>
      <c r="I588">
        <v>0.125</v>
      </c>
      <c r="J588">
        <v>4.9039999999999999</v>
      </c>
      <c r="K588">
        <v>0</v>
      </c>
    </row>
    <row r="589" spans="1:11">
      <c r="A589">
        <v>12059</v>
      </c>
      <c r="B589" t="s">
        <v>848</v>
      </c>
      <c r="C589" t="s">
        <v>1192</v>
      </c>
      <c r="D589" t="s">
        <v>80</v>
      </c>
      <c r="E589" t="s">
        <v>470</v>
      </c>
      <c r="F589">
        <v>64</v>
      </c>
      <c r="G589">
        <v>1978</v>
      </c>
      <c r="H589">
        <v>823</v>
      </c>
      <c r="I589">
        <v>0</v>
      </c>
      <c r="J589">
        <v>0</v>
      </c>
      <c r="K589">
        <v>0</v>
      </c>
    </row>
    <row r="590" spans="1:11">
      <c r="A590">
        <v>29052</v>
      </c>
      <c r="B590" t="s">
        <v>848</v>
      </c>
      <c r="C590" t="s">
        <v>540</v>
      </c>
      <c r="E590" t="s">
        <v>470</v>
      </c>
      <c r="F590">
        <v>64</v>
      </c>
      <c r="G590">
        <v>1973</v>
      </c>
      <c r="H590">
        <v>327</v>
      </c>
      <c r="I590">
        <v>12.593999999999999</v>
      </c>
      <c r="J590">
        <v>490.39</v>
      </c>
      <c r="K590">
        <v>0</v>
      </c>
    </row>
    <row r="591" spans="1:11">
      <c r="A591">
        <v>15064</v>
      </c>
      <c r="B591" t="s">
        <v>1593</v>
      </c>
      <c r="C591" t="s">
        <v>489</v>
      </c>
      <c r="D591" t="s">
        <v>64</v>
      </c>
      <c r="E591" t="s">
        <v>470</v>
      </c>
      <c r="F591">
        <v>64</v>
      </c>
      <c r="G591">
        <v>2001</v>
      </c>
      <c r="H591">
        <v>290</v>
      </c>
      <c r="I591">
        <v>9.657</v>
      </c>
      <c r="J591">
        <v>611.803</v>
      </c>
      <c r="K591">
        <v>190</v>
      </c>
    </row>
    <row r="592" spans="1:11">
      <c r="A592">
        <v>15020</v>
      </c>
      <c r="B592" t="s">
        <v>1594</v>
      </c>
      <c r="C592" t="s">
        <v>1595</v>
      </c>
      <c r="D592" t="s">
        <v>80</v>
      </c>
      <c r="E592" t="s">
        <v>1383</v>
      </c>
      <c r="F592">
        <v>81</v>
      </c>
      <c r="G592">
        <v>1984</v>
      </c>
      <c r="H592">
        <v>195</v>
      </c>
      <c r="I592">
        <v>18.97</v>
      </c>
      <c r="J592">
        <v>1098.934</v>
      </c>
      <c r="K592">
        <v>419</v>
      </c>
    </row>
    <row r="593" spans="1:11">
      <c r="A593">
        <v>29044</v>
      </c>
      <c r="B593" t="s">
        <v>849</v>
      </c>
      <c r="C593" t="s">
        <v>530</v>
      </c>
      <c r="E593" t="s">
        <v>532</v>
      </c>
      <c r="F593">
        <v>63</v>
      </c>
      <c r="G593">
        <v>1973</v>
      </c>
      <c r="H593">
        <v>652</v>
      </c>
      <c r="I593">
        <v>0.96899999999999997</v>
      </c>
      <c r="J593">
        <v>36.679000000000002</v>
      </c>
      <c r="K593">
        <v>0</v>
      </c>
    </row>
    <row r="594" spans="1:11">
      <c r="A594">
        <v>15049</v>
      </c>
      <c r="B594" t="s">
        <v>1596</v>
      </c>
      <c r="C594" t="s">
        <v>612</v>
      </c>
      <c r="E594" t="s">
        <v>186</v>
      </c>
      <c r="F594">
        <v>33</v>
      </c>
      <c r="G594">
        <v>1953</v>
      </c>
      <c r="H594">
        <v>443</v>
      </c>
      <c r="I594">
        <v>6.9379999999999997</v>
      </c>
      <c r="J594">
        <v>234.74700000000001</v>
      </c>
      <c r="K594">
        <v>0</v>
      </c>
    </row>
    <row r="595" spans="1:11">
      <c r="A595">
        <v>12036</v>
      </c>
      <c r="B595" t="s">
        <v>1193</v>
      </c>
      <c r="C595" t="s">
        <v>507</v>
      </c>
      <c r="E595" t="s">
        <v>1132</v>
      </c>
      <c r="F595">
        <v>73</v>
      </c>
      <c r="G595">
        <v>1939</v>
      </c>
      <c r="H595">
        <v>375</v>
      </c>
      <c r="I595">
        <v>6.165</v>
      </c>
      <c r="J595">
        <v>354.78100000000001</v>
      </c>
      <c r="K595">
        <v>114</v>
      </c>
    </row>
    <row r="596" spans="1:11">
      <c r="A596">
        <v>98432</v>
      </c>
      <c r="B596" t="s">
        <v>850</v>
      </c>
      <c r="C596" t="s">
        <v>493</v>
      </c>
      <c r="E596" t="s">
        <v>1140</v>
      </c>
      <c r="F596">
        <v>42</v>
      </c>
      <c r="G596">
        <v>1946</v>
      </c>
      <c r="H596">
        <v>344</v>
      </c>
      <c r="I596">
        <v>10.077999999999999</v>
      </c>
      <c r="J596">
        <v>422.93700000000001</v>
      </c>
      <c r="K596">
        <v>55</v>
      </c>
    </row>
    <row r="597" spans="1:11">
      <c r="A597">
        <v>25067</v>
      </c>
      <c r="B597" t="s">
        <v>851</v>
      </c>
      <c r="C597" t="s">
        <v>495</v>
      </c>
      <c r="D597" t="s">
        <v>80</v>
      </c>
      <c r="E597" t="s">
        <v>1091</v>
      </c>
      <c r="F597">
        <v>56</v>
      </c>
      <c r="G597">
        <v>1963</v>
      </c>
      <c r="H597">
        <v>824</v>
      </c>
      <c r="I597">
        <v>0</v>
      </c>
      <c r="J597">
        <v>0</v>
      </c>
      <c r="K597">
        <v>0</v>
      </c>
    </row>
    <row r="598" spans="1:11">
      <c r="A598">
        <v>15074</v>
      </c>
      <c r="B598" t="s">
        <v>1597</v>
      </c>
      <c r="C598" t="s">
        <v>500</v>
      </c>
      <c r="E598" t="s">
        <v>1014</v>
      </c>
      <c r="F598">
        <v>69</v>
      </c>
      <c r="G598">
        <v>1975</v>
      </c>
      <c r="H598">
        <v>488</v>
      </c>
      <c r="I598">
        <v>3.125</v>
      </c>
      <c r="J598">
        <v>180.65799999999999</v>
      </c>
      <c r="K598">
        <v>64</v>
      </c>
    </row>
    <row r="599" spans="1:11">
      <c r="A599">
        <v>15079</v>
      </c>
      <c r="B599" t="s">
        <v>1598</v>
      </c>
      <c r="C599" t="s">
        <v>514</v>
      </c>
      <c r="E599" t="s">
        <v>467</v>
      </c>
      <c r="F599">
        <v>13</v>
      </c>
      <c r="G599">
        <v>1982</v>
      </c>
      <c r="H599">
        <v>411</v>
      </c>
      <c r="I599">
        <v>8.0009999999999994</v>
      </c>
      <c r="J599">
        <v>302.39800000000002</v>
      </c>
      <c r="K599">
        <v>49</v>
      </c>
    </row>
    <row r="600" spans="1:11">
      <c r="A600">
        <v>10060</v>
      </c>
      <c r="B600" t="s">
        <v>852</v>
      </c>
      <c r="C600" t="s">
        <v>564</v>
      </c>
      <c r="D600" t="s">
        <v>80</v>
      </c>
      <c r="E600" t="s">
        <v>591</v>
      </c>
      <c r="F600">
        <v>62</v>
      </c>
      <c r="G600">
        <v>1979</v>
      </c>
      <c r="H600">
        <v>825</v>
      </c>
      <c r="I600">
        <v>0</v>
      </c>
      <c r="J600">
        <v>0</v>
      </c>
      <c r="K600">
        <v>0</v>
      </c>
    </row>
    <row r="601" spans="1:11">
      <c r="A601">
        <v>96056</v>
      </c>
      <c r="B601" t="s">
        <v>853</v>
      </c>
      <c r="C601" t="s">
        <v>680</v>
      </c>
      <c r="E601" t="s">
        <v>467</v>
      </c>
      <c r="F601">
        <v>13</v>
      </c>
      <c r="G601">
        <v>1952</v>
      </c>
      <c r="H601">
        <v>635</v>
      </c>
      <c r="I601">
        <v>2</v>
      </c>
      <c r="J601">
        <v>52.576000000000001</v>
      </c>
      <c r="K601">
        <v>0</v>
      </c>
    </row>
    <row r="602" spans="1:11">
      <c r="A602">
        <v>97240</v>
      </c>
      <c r="B602" t="s">
        <v>854</v>
      </c>
      <c r="C602" t="s">
        <v>521</v>
      </c>
      <c r="E602" t="s">
        <v>1123</v>
      </c>
      <c r="F602">
        <v>2</v>
      </c>
      <c r="G602">
        <v>1950</v>
      </c>
      <c r="H602">
        <v>398</v>
      </c>
      <c r="I602">
        <v>5.0940000000000003</v>
      </c>
      <c r="J602">
        <v>327.70600000000002</v>
      </c>
      <c r="K602">
        <v>95</v>
      </c>
    </row>
    <row r="603" spans="1:11">
      <c r="A603">
        <v>98480</v>
      </c>
      <c r="B603" t="s">
        <v>855</v>
      </c>
      <c r="C603" t="s">
        <v>520</v>
      </c>
      <c r="D603" t="s">
        <v>80</v>
      </c>
      <c r="E603" t="s">
        <v>457</v>
      </c>
      <c r="F603">
        <v>20</v>
      </c>
      <c r="G603">
        <v>1958</v>
      </c>
      <c r="H603">
        <v>826</v>
      </c>
      <c r="I603">
        <v>0</v>
      </c>
      <c r="J603">
        <v>0</v>
      </c>
      <c r="K603">
        <v>0</v>
      </c>
    </row>
    <row r="604" spans="1:11">
      <c r="A604">
        <v>98418</v>
      </c>
      <c r="B604" t="s">
        <v>856</v>
      </c>
      <c r="C604" t="s">
        <v>508</v>
      </c>
      <c r="E604" t="s">
        <v>470</v>
      </c>
      <c r="F604">
        <v>64</v>
      </c>
      <c r="G604">
        <v>1952</v>
      </c>
      <c r="H604">
        <v>469</v>
      </c>
      <c r="I604">
        <v>1.3129999999999999</v>
      </c>
      <c r="J604">
        <v>202.154</v>
      </c>
      <c r="K604">
        <v>137</v>
      </c>
    </row>
    <row r="605" spans="1:11">
      <c r="A605">
        <v>10027</v>
      </c>
      <c r="B605" t="s">
        <v>857</v>
      </c>
      <c r="C605" t="s">
        <v>508</v>
      </c>
      <c r="E605" t="s">
        <v>468</v>
      </c>
      <c r="F605">
        <v>67</v>
      </c>
      <c r="G605">
        <v>1954</v>
      </c>
      <c r="H605">
        <v>558</v>
      </c>
      <c r="I605">
        <v>1.1879999999999999</v>
      </c>
      <c r="J605">
        <v>106.386</v>
      </c>
      <c r="K605">
        <v>53</v>
      </c>
    </row>
    <row r="606" spans="1:11">
      <c r="A606">
        <v>10028</v>
      </c>
      <c r="B606" t="s">
        <v>858</v>
      </c>
      <c r="C606" t="s">
        <v>632</v>
      </c>
      <c r="D606" t="s">
        <v>80</v>
      </c>
      <c r="E606" t="s">
        <v>468</v>
      </c>
      <c r="F606">
        <v>67</v>
      </c>
      <c r="G606">
        <v>1951</v>
      </c>
      <c r="H606">
        <v>827</v>
      </c>
      <c r="I606">
        <v>0</v>
      </c>
      <c r="J606">
        <v>0</v>
      </c>
      <c r="K606">
        <v>0</v>
      </c>
    </row>
    <row r="607" spans="1:11">
      <c r="A607">
        <v>10056</v>
      </c>
      <c r="B607" t="s">
        <v>859</v>
      </c>
      <c r="C607" t="s">
        <v>600</v>
      </c>
      <c r="D607" t="s">
        <v>80</v>
      </c>
      <c r="E607" t="s">
        <v>1140</v>
      </c>
      <c r="F607">
        <v>42</v>
      </c>
      <c r="G607">
        <v>1997</v>
      </c>
      <c r="H607">
        <v>828</v>
      </c>
      <c r="I607">
        <v>0</v>
      </c>
      <c r="J607">
        <v>0</v>
      </c>
      <c r="K607">
        <v>0</v>
      </c>
    </row>
    <row r="608" spans="1:11">
      <c r="A608">
        <v>15043</v>
      </c>
      <c r="B608" t="s">
        <v>1599</v>
      </c>
      <c r="C608" t="s">
        <v>846</v>
      </c>
      <c r="D608" t="s">
        <v>80</v>
      </c>
      <c r="E608" t="s">
        <v>471</v>
      </c>
      <c r="F608">
        <v>51</v>
      </c>
      <c r="G608">
        <v>1948</v>
      </c>
      <c r="H608">
        <v>152</v>
      </c>
      <c r="I608">
        <v>18.065000000000001</v>
      </c>
      <c r="J608">
        <v>1452.7249999999999</v>
      </c>
      <c r="K608">
        <v>754</v>
      </c>
    </row>
    <row r="609" spans="1:11">
      <c r="A609">
        <v>21836</v>
      </c>
      <c r="B609" t="s">
        <v>860</v>
      </c>
      <c r="C609" t="s">
        <v>509</v>
      </c>
      <c r="E609" t="s">
        <v>1419</v>
      </c>
      <c r="F609">
        <v>54</v>
      </c>
      <c r="G609">
        <v>1963</v>
      </c>
      <c r="H609">
        <v>106</v>
      </c>
      <c r="I609">
        <v>21.22</v>
      </c>
      <c r="J609">
        <v>1886.0350000000001</v>
      </c>
      <c r="K609">
        <v>1056</v>
      </c>
    </row>
    <row r="610" spans="1:11">
      <c r="A610">
        <v>28001</v>
      </c>
      <c r="B610" t="s">
        <v>861</v>
      </c>
      <c r="C610" t="s">
        <v>555</v>
      </c>
      <c r="D610" t="s">
        <v>80</v>
      </c>
      <c r="E610" t="s">
        <v>1419</v>
      </c>
      <c r="F610">
        <v>54</v>
      </c>
      <c r="G610">
        <v>1965</v>
      </c>
      <c r="H610">
        <v>124</v>
      </c>
      <c r="I610">
        <v>19.626999999999999</v>
      </c>
      <c r="J610">
        <v>1755.2339999999999</v>
      </c>
      <c r="K610">
        <v>885</v>
      </c>
    </row>
    <row r="611" spans="1:11">
      <c r="A611">
        <v>12042</v>
      </c>
      <c r="B611" t="s">
        <v>862</v>
      </c>
      <c r="C611" t="s">
        <v>530</v>
      </c>
      <c r="E611" t="s">
        <v>1132</v>
      </c>
      <c r="F611">
        <v>73</v>
      </c>
      <c r="G611">
        <v>1945</v>
      </c>
      <c r="H611">
        <v>121</v>
      </c>
      <c r="I611">
        <v>31.344000000000001</v>
      </c>
      <c r="J611">
        <v>1769.2439999999999</v>
      </c>
      <c r="K611">
        <v>753</v>
      </c>
    </row>
    <row r="612" spans="1:11">
      <c r="A612">
        <v>12032</v>
      </c>
      <c r="B612" t="s">
        <v>1194</v>
      </c>
      <c r="C612" t="s">
        <v>580</v>
      </c>
      <c r="D612" t="s">
        <v>80</v>
      </c>
      <c r="E612" t="s">
        <v>1128</v>
      </c>
      <c r="F612">
        <v>76</v>
      </c>
      <c r="G612">
        <v>1947</v>
      </c>
      <c r="H612">
        <v>317</v>
      </c>
      <c r="I612">
        <v>9.2360000000000007</v>
      </c>
      <c r="J612">
        <v>531.21699999999998</v>
      </c>
      <c r="K612">
        <v>152</v>
      </c>
    </row>
    <row r="613" spans="1:11">
      <c r="A613">
        <v>10029</v>
      </c>
      <c r="B613" t="s">
        <v>863</v>
      </c>
      <c r="C613" t="s">
        <v>540</v>
      </c>
      <c r="E613" t="s">
        <v>468</v>
      </c>
      <c r="F613">
        <v>67</v>
      </c>
      <c r="G613">
        <v>1954</v>
      </c>
      <c r="H613">
        <v>829</v>
      </c>
      <c r="I613">
        <v>0</v>
      </c>
      <c r="J613">
        <v>0</v>
      </c>
      <c r="K613">
        <v>0</v>
      </c>
    </row>
    <row r="614" spans="1:11">
      <c r="A614">
        <v>17087</v>
      </c>
      <c r="B614" t="s">
        <v>864</v>
      </c>
      <c r="C614" t="s">
        <v>1146</v>
      </c>
      <c r="D614" t="s">
        <v>64</v>
      </c>
      <c r="E614" t="s">
        <v>1430</v>
      </c>
      <c r="F614">
        <v>86</v>
      </c>
      <c r="G614">
        <v>2000</v>
      </c>
      <c r="H614">
        <v>830</v>
      </c>
      <c r="I614">
        <v>0</v>
      </c>
      <c r="J614">
        <v>0</v>
      </c>
      <c r="K614">
        <v>0</v>
      </c>
    </row>
    <row r="615" spans="1:11">
      <c r="A615">
        <v>96229</v>
      </c>
      <c r="B615" t="s">
        <v>865</v>
      </c>
      <c r="C615" t="s">
        <v>546</v>
      </c>
      <c r="E615" t="s">
        <v>1139</v>
      </c>
      <c r="F615">
        <v>28</v>
      </c>
      <c r="G615">
        <v>1959</v>
      </c>
      <c r="H615">
        <v>514</v>
      </c>
      <c r="I615">
        <v>4.3129999999999997</v>
      </c>
      <c r="J615">
        <v>146.578</v>
      </c>
      <c r="K615">
        <v>0</v>
      </c>
    </row>
    <row r="616" spans="1:11">
      <c r="A616">
        <v>17020</v>
      </c>
      <c r="B616" t="s">
        <v>1600</v>
      </c>
      <c r="C616" t="s">
        <v>889</v>
      </c>
      <c r="E616" t="s">
        <v>1135</v>
      </c>
      <c r="F616">
        <v>74</v>
      </c>
      <c r="G616">
        <v>1998</v>
      </c>
      <c r="H616">
        <v>615</v>
      </c>
      <c r="I616">
        <v>1.625</v>
      </c>
      <c r="J616">
        <v>65.475999999999999</v>
      </c>
      <c r="K616">
        <v>0</v>
      </c>
    </row>
    <row r="617" spans="1:11">
      <c r="A617">
        <v>10066</v>
      </c>
      <c r="B617" t="s">
        <v>866</v>
      </c>
      <c r="C617" t="s">
        <v>867</v>
      </c>
      <c r="E617" t="s">
        <v>1129</v>
      </c>
      <c r="F617">
        <v>55</v>
      </c>
      <c r="G617">
        <v>1992</v>
      </c>
      <c r="H617">
        <v>831</v>
      </c>
      <c r="I617">
        <v>0</v>
      </c>
      <c r="J617">
        <v>0</v>
      </c>
      <c r="K617">
        <v>0</v>
      </c>
    </row>
    <row r="618" spans="1:11">
      <c r="A618">
        <v>21768</v>
      </c>
      <c r="B618" t="s">
        <v>866</v>
      </c>
      <c r="C618" t="s">
        <v>530</v>
      </c>
      <c r="E618" t="s">
        <v>170</v>
      </c>
      <c r="F618">
        <v>19</v>
      </c>
      <c r="G618">
        <v>1963</v>
      </c>
      <c r="H618">
        <v>78</v>
      </c>
      <c r="I618">
        <v>28.875</v>
      </c>
      <c r="J618">
        <v>2157.665</v>
      </c>
      <c r="K618">
        <v>998</v>
      </c>
    </row>
    <row r="619" spans="1:11">
      <c r="A619">
        <v>23072</v>
      </c>
      <c r="B619" t="s">
        <v>868</v>
      </c>
      <c r="C619" t="s">
        <v>773</v>
      </c>
      <c r="D619" t="s">
        <v>80</v>
      </c>
      <c r="E619" t="s">
        <v>170</v>
      </c>
      <c r="F619">
        <v>19</v>
      </c>
      <c r="G619">
        <v>1966</v>
      </c>
      <c r="H619">
        <v>169</v>
      </c>
      <c r="I619">
        <v>15.516</v>
      </c>
      <c r="J619">
        <v>1287.373</v>
      </c>
      <c r="K619">
        <v>627</v>
      </c>
    </row>
    <row r="620" spans="1:11">
      <c r="A620">
        <v>11005</v>
      </c>
      <c r="B620" t="s">
        <v>869</v>
      </c>
      <c r="C620" t="s">
        <v>867</v>
      </c>
      <c r="D620" t="s">
        <v>64</v>
      </c>
      <c r="E620" t="s">
        <v>532</v>
      </c>
      <c r="F620">
        <v>63</v>
      </c>
      <c r="G620">
        <v>2003</v>
      </c>
      <c r="H620">
        <v>325</v>
      </c>
      <c r="I620">
        <v>12.345000000000001</v>
      </c>
      <c r="J620">
        <v>490.95499999999998</v>
      </c>
      <c r="K620">
        <v>48</v>
      </c>
    </row>
    <row r="621" spans="1:11">
      <c r="A621">
        <v>15005</v>
      </c>
      <c r="B621" t="s">
        <v>869</v>
      </c>
      <c r="C621" t="s">
        <v>492</v>
      </c>
      <c r="E621" t="s">
        <v>532</v>
      </c>
      <c r="F621">
        <v>63</v>
      </c>
      <c r="G621">
        <v>1943</v>
      </c>
      <c r="H621">
        <v>314</v>
      </c>
      <c r="I621">
        <v>12.19</v>
      </c>
      <c r="J621">
        <v>531.80700000000002</v>
      </c>
      <c r="K621">
        <v>89</v>
      </c>
    </row>
    <row r="622" spans="1:11">
      <c r="A622">
        <v>29042</v>
      </c>
      <c r="B622" t="s">
        <v>869</v>
      </c>
      <c r="C622" t="s">
        <v>671</v>
      </c>
      <c r="E622" t="s">
        <v>532</v>
      </c>
      <c r="F622">
        <v>63</v>
      </c>
      <c r="G622">
        <v>1964</v>
      </c>
      <c r="H622">
        <v>279</v>
      </c>
      <c r="I622">
        <v>14.563000000000001</v>
      </c>
      <c r="J622">
        <v>656.43899999999996</v>
      </c>
      <c r="K622">
        <v>122</v>
      </c>
    </row>
    <row r="623" spans="1:11">
      <c r="A623">
        <v>10046</v>
      </c>
      <c r="B623" t="s">
        <v>870</v>
      </c>
      <c r="C623" t="s">
        <v>871</v>
      </c>
      <c r="D623" t="s">
        <v>651</v>
      </c>
      <c r="E623" t="s">
        <v>532</v>
      </c>
      <c r="F623">
        <v>63</v>
      </c>
      <c r="G623">
        <v>2001</v>
      </c>
      <c r="H623">
        <v>438</v>
      </c>
      <c r="I623">
        <v>7.032</v>
      </c>
      <c r="J623">
        <v>244.26900000000001</v>
      </c>
      <c r="K623">
        <v>0</v>
      </c>
    </row>
    <row r="624" spans="1:11">
      <c r="A624">
        <v>11003</v>
      </c>
      <c r="B624" t="s">
        <v>870</v>
      </c>
      <c r="C624" t="s">
        <v>782</v>
      </c>
      <c r="D624" t="s">
        <v>80</v>
      </c>
      <c r="E624" t="s">
        <v>532</v>
      </c>
      <c r="F624">
        <v>63</v>
      </c>
      <c r="G624">
        <v>1972</v>
      </c>
      <c r="H624">
        <v>457</v>
      </c>
      <c r="I624">
        <v>6.3129999999999997</v>
      </c>
      <c r="J624">
        <v>215.85300000000001</v>
      </c>
      <c r="K624">
        <v>0</v>
      </c>
    </row>
    <row r="625" spans="1:11">
      <c r="A625">
        <v>13009</v>
      </c>
      <c r="B625" t="s">
        <v>872</v>
      </c>
      <c r="C625" t="s">
        <v>725</v>
      </c>
      <c r="E625" t="s">
        <v>1094</v>
      </c>
      <c r="F625">
        <v>75</v>
      </c>
      <c r="G625">
        <v>1953</v>
      </c>
      <c r="H625">
        <v>430</v>
      </c>
      <c r="I625">
        <v>5.6260000000000003</v>
      </c>
      <c r="J625">
        <v>264.01499999999999</v>
      </c>
      <c r="K625">
        <v>61</v>
      </c>
    </row>
    <row r="626" spans="1:11">
      <c r="A626">
        <v>21859</v>
      </c>
      <c r="B626" t="s">
        <v>873</v>
      </c>
      <c r="C626" t="s">
        <v>492</v>
      </c>
      <c r="E626" t="s">
        <v>186</v>
      </c>
      <c r="F626">
        <v>33</v>
      </c>
      <c r="G626">
        <v>1958</v>
      </c>
      <c r="H626">
        <v>569</v>
      </c>
      <c r="I626">
        <v>2.8130000000000002</v>
      </c>
      <c r="J626">
        <v>98.924000000000007</v>
      </c>
      <c r="K626">
        <v>0</v>
      </c>
    </row>
    <row r="627" spans="1:11">
      <c r="A627">
        <v>12060</v>
      </c>
      <c r="B627" t="s">
        <v>874</v>
      </c>
      <c r="C627" t="s">
        <v>628</v>
      </c>
      <c r="D627" t="s">
        <v>80</v>
      </c>
      <c r="E627" t="s">
        <v>470</v>
      </c>
      <c r="F627">
        <v>64</v>
      </c>
      <c r="G627">
        <v>1991</v>
      </c>
      <c r="H627">
        <v>526</v>
      </c>
      <c r="I627">
        <v>3.1880000000000002</v>
      </c>
      <c r="J627">
        <v>133.32</v>
      </c>
      <c r="K627">
        <v>0</v>
      </c>
    </row>
    <row r="628" spans="1:11">
      <c r="A628">
        <v>21860</v>
      </c>
      <c r="B628" t="s">
        <v>876</v>
      </c>
      <c r="C628" t="s">
        <v>602</v>
      </c>
      <c r="E628" t="s">
        <v>186</v>
      </c>
      <c r="F628">
        <v>33</v>
      </c>
      <c r="G628">
        <v>1955</v>
      </c>
      <c r="H628">
        <v>832</v>
      </c>
      <c r="I628">
        <v>0</v>
      </c>
      <c r="J628">
        <v>0</v>
      </c>
      <c r="K628">
        <v>0</v>
      </c>
    </row>
    <row r="629" spans="1:11">
      <c r="A629">
        <v>10065</v>
      </c>
      <c r="B629" t="s">
        <v>877</v>
      </c>
      <c r="C629" t="s">
        <v>834</v>
      </c>
      <c r="E629" t="s">
        <v>140</v>
      </c>
      <c r="F629">
        <v>14</v>
      </c>
      <c r="G629">
        <v>1992</v>
      </c>
      <c r="H629">
        <v>648</v>
      </c>
      <c r="I629">
        <v>1.25</v>
      </c>
      <c r="J629">
        <v>41.331000000000003</v>
      </c>
      <c r="K629">
        <v>0</v>
      </c>
    </row>
    <row r="630" spans="1:11">
      <c r="A630">
        <v>10064</v>
      </c>
      <c r="B630" t="s">
        <v>877</v>
      </c>
      <c r="C630" t="s">
        <v>878</v>
      </c>
      <c r="E630" t="s">
        <v>140</v>
      </c>
      <c r="F630">
        <v>14</v>
      </c>
      <c r="G630">
        <v>1987</v>
      </c>
      <c r="H630">
        <v>110</v>
      </c>
      <c r="I630">
        <v>25.312999999999999</v>
      </c>
      <c r="J630">
        <v>1863.193</v>
      </c>
      <c r="K630">
        <v>840</v>
      </c>
    </row>
    <row r="631" spans="1:11">
      <c r="A631">
        <v>16084</v>
      </c>
      <c r="B631" t="s">
        <v>1601</v>
      </c>
      <c r="C631" t="s">
        <v>507</v>
      </c>
      <c r="E631" t="s">
        <v>1410</v>
      </c>
      <c r="F631">
        <v>84</v>
      </c>
      <c r="G631">
        <v>1949</v>
      </c>
      <c r="H631">
        <v>654</v>
      </c>
      <c r="I631">
        <v>0.71799999999999997</v>
      </c>
      <c r="J631">
        <v>33.072000000000003</v>
      </c>
      <c r="K631">
        <v>0</v>
      </c>
    </row>
    <row r="632" spans="1:11">
      <c r="A632">
        <v>16121</v>
      </c>
      <c r="B632" t="s">
        <v>1602</v>
      </c>
      <c r="C632" t="s">
        <v>568</v>
      </c>
      <c r="D632" t="s">
        <v>80</v>
      </c>
      <c r="E632" t="s">
        <v>1140</v>
      </c>
      <c r="F632">
        <v>42</v>
      </c>
      <c r="G632">
        <v>1933</v>
      </c>
      <c r="H632">
        <v>467</v>
      </c>
      <c r="I632">
        <v>5.1890000000000001</v>
      </c>
      <c r="J632">
        <v>203.131</v>
      </c>
      <c r="K632">
        <v>0</v>
      </c>
    </row>
    <row r="633" spans="1:11">
      <c r="A633">
        <v>27069</v>
      </c>
      <c r="B633" t="s">
        <v>879</v>
      </c>
      <c r="C633" t="s">
        <v>514</v>
      </c>
      <c r="E633" t="s">
        <v>1136</v>
      </c>
      <c r="F633">
        <v>24</v>
      </c>
      <c r="G633">
        <v>1986</v>
      </c>
      <c r="H633">
        <v>24</v>
      </c>
      <c r="I633">
        <v>41.938000000000002</v>
      </c>
      <c r="J633">
        <v>3113.79</v>
      </c>
      <c r="K633">
        <v>1263</v>
      </c>
    </row>
    <row r="634" spans="1:11">
      <c r="A634">
        <v>26074</v>
      </c>
      <c r="B634" t="s">
        <v>879</v>
      </c>
      <c r="C634" t="s">
        <v>652</v>
      </c>
      <c r="E634" t="s">
        <v>1136</v>
      </c>
      <c r="F634">
        <v>24</v>
      </c>
      <c r="G634">
        <v>1984</v>
      </c>
      <c r="H634">
        <v>75</v>
      </c>
      <c r="I634">
        <v>24.001000000000001</v>
      </c>
      <c r="J634">
        <v>2217.7719999999999</v>
      </c>
      <c r="K634">
        <v>1130</v>
      </c>
    </row>
    <row r="635" spans="1:11">
      <c r="A635">
        <v>16085</v>
      </c>
      <c r="B635" t="s">
        <v>1603</v>
      </c>
      <c r="C635" t="s">
        <v>492</v>
      </c>
      <c r="E635" t="s">
        <v>1410</v>
      </c>
      <c r="F635">
        <v>84</v>
      </c>
      <c r="G635">
        <v>1946</v>
      </c>
      <c r="H635">
        <v>354</v>
      </c>
      <c r="I635">
        <v>7.6669999999999998</v>
      </c>
      <c r="J635">
        <v>399.69900000000001</v>
      </c>
      <c r="K635">
        <v>88</v>
      </c>
    </row>
    <row r="636" spans="1:11">
      <c r="A636">
        <v>29009</v>
      </c>
      <c r="B636" t="s">
        <v>881</v>
      </c>
      <c r="C636" t="s">
        <v>639</v>
      </c>
      <c r="D636" t="s">
        <v>80</v>
      </c>
      <c r="E636" t="s">
        <v>1140</v>
      </c>
      <c r="F636">
        <v>42</v>
      </c>
      <c r="G636">
        <v>1969</v>
      </c>
      <c r="H636">
        <v>103</v>
      </c>
      <c r="I636">
        <v>30.969000000000001</v>
      </c>
      <c r="J636">
        <v>1890.4760000000001</v>
      </c>
      <c r="K636">
        <v>634</v>
      </c>
    </row>
    <row r="637" spans="1:11">
      <c r="A637">
        <v>17047</v>
      </c>
      <c r="B637" t="s">
        <v>1604</v>
      </c>
      <c r="C637" t="s">
        <v>576</v>
      </c>
      <c r="E637" t="s">
        <v>1126</v>
      </c>
      <c r="F637">
        <v>70</v>
      </c>
      <c r="G637">
        <v>1948</v>
      </c>
      <c r="H637">
        <v>833</v>
      </c>
      <c r="I637">
        <v>0</v>
      </c>
      <c r="J637">
        <v>0</v>
      </c>
      <c r="K637">
        <v>0</v>
      </c>
    </row>
    <row r="638" spans="1:11">
      <c r="A638">
        <v>15053</v>
      </c>
      <c r="B638" t="s">
        <v>1605</v>
      </c>
      <c r="C638" t="s">
        <v>650</v>
      </c>
      <c r="D638" t="s">
        <v>80</v>
      </c>
      <c r="E638" t="s">
        <v>1135</v>
      </c>
      <c r="F638">
        <v>74</v>
      </c>
      <c r="G638">
        <v>1999</v>
      </c>
      <c r="H638">
        <v>494</v>
      </c>
      <c r="I638">
        <v>3.1880000000000002</v>
      </c>
      <c r="J638">
        <v>175.05500000000001</v>
      </c>
      <c r="K638">
        <v>49</v>
      </c>
    </row>
    <row r="639" spans="1:11">
      <c r="A639">
        <v>16086</v>
      </c>
      <c r="B639" t="s">
        <v>1606</v>
      </c>
      <c r="C639" t="s">
        <v>508</v>
      </c>
      <c r="E639" t="s">
        <v>1410</v>
      </c>
      <c r="F639">
        <v>84</v>
      </c>
      <c r="G639">
        <v>1950</v>
      </c>
      <c r="H639">
        <v>241</v>
      </c>
      <c r="I639">
        <v>15.752000000000001</v>
      </c>
      <c r="J639">
        <v>807.74099999999999</v>
      </c>
      <c r="K639">
        <v>212</v>
      </c>
    </row>
    <row r="640" spans="1:11">
      <c r="A640">
        <v>98379</v>
      </c>
      <c r="B640" t="s">
        <v>882</v>
      </c>
      <c r="C640" t="s">
        <v>589</v>
      </c>
      <c r="E640" t="s">
        <v>532</v>
      </c>
      <c r="F640">
        <v>63</v>
      </c>
      <c r="G640">
        <v>1953</v>
      </c>
      <c r="H640">
        <v>149</v>
      </c>
      <c r="I640">
        <v>21.454000000000001</v>
      </c>
      <c r="J640">
        <v>1504.1590000000001</v>
      </c>
      <c r="K640">
        <v>621</v>
      </c>
    </row>
    <row r="641" spans="1:11">
      <c r="A641">
        <v>21811</v>
      </c>
      <c r="B641" t="s">
        <v>883</v>
      </c>
      <c r="C641" t="s">
        <v>884</v>
      </c>
      <c r="E641" t="s">
        <v>1140</v>
      </c>
      <c r="F641">
        <v>42</v>
      </c>
      <c r="G641">
        <v>1968</v>
      </c>
      <c r="H641">
        <v>661</v>
      </c>
      <c r="I641">
        <v>1</v>
      </c>
      <c r="J641">
        <v>25.791</v>
      </c>
      <c r="K641">
        <v>0</v>
      </c>
    </row>
    <row r="642" spans="1:11">
      <c r="A642">
        <v>21807</v>
      </c>
      <c r="B642" t="s">
        <v>885</v>
      </c>
      <c r="C642" t="s">
        <v>571</v>
      </c>
      <c r="D642" t="s">
        <v>80</v>
      </c>
      <c r="E642" t="s">
        <v>1140</v>
      </c>
      <c r="F642">
        <v>42</v>
      </c>
      <c r="G642">
        <v>1968</v>
      </c>
      <c r="H642">
        <v>521</v>
      </c>
      <c r="I642">
        <v>2.5310000000000001</v>
      </c>
      <c r="J642">
        <v>136.874</v>
      </c>
      <c r="K642">
        <v>49</v>
      </c>
    </row>
    <row r="643" spans="1:11">
      <c r="A643">
        <v>16149</v>
      </c>
      <c r="B643" t="s">
        <v>1607</v>
      </c>
      <c r="C643" t="s">
        <v>522</v>
      </c>
      <c r="E643" t="s">
        <v>1140</v>
      </c>
      <c r="F643">
        <v>42</v>
      </c>
      <c r="G643">
        <v>1959</v>
      </c>
      <c r="H643">
        <v>670</v>
      </c>
      <c r="I643">
        <v>0.68799999999999994</v>
      </c>
      <c r="J643">
        <v>24.451000000000001</v>
      </c>
      <c r="K643">
        <v>0</v>
      </c>
    </row>
    <row r="644" spans="1:11">
      <c r="A644">
        <v>12048</v>
      </c>
      <c r="B644" t="s">
        <v>1195</v>
      </c>
      <c r="C644" t="s">
        <v>680</v>
      </c>
      <c r="E644" t="s">
        <v>140</v>
      </c>
      <c r="F644">
        <v>14</v>
      </c>
      <c r="G644">
        <v>1966</v>
      </c>
      <c r="H644">
        <v>94</v>
      </c>
      <c r="I644">
        <v>28.687999999999999</v>
      </c>
      <c r="J644">
        <v>1985.6859999999999</v>
      </c>
      <c r="K644">
        <v>838</v>
      </c>
    </row>
    <row r="645" spans="1:11">
      <c r="A645">
        <v>99555</v>
      </c>
      <c r="B645" t="s">
        <v>887</v>
      </c>
      <c r="C645" t="s">
        <v>500</v>
      </c>
      <c r="E645" t="s">
        <v>140</v>
      </c>
      <c r="F645">
        <v>14</v>
      </c>
      <c r="G645">
        <v>1981</v>
      </c>
      <c r="H645">
        <v>37</v>
      </c>
      <c r="I645">
        <v>39.125</v>
      </c>
      <c r="J645">
        <v>2814.86</v>
      </c>
      <c r="K645">
        <v>1410</v>
      </c>
    </row>
    <row r="646" spans="1:11">
      <c r="A646">
        <v>15023</v>
      </c>
      <c r="B646" t="s">
        <v>888</v>
      </c>
      <c r="C646" t="s">
        <v>725</v>
      </c>
      <c r="E646" t="s">
        <v>1419</v>
      </c>
      <c r="F646">
        <v>54</v>
      </c>
      <c r="G646">
        <v>1965</v>
      </c>
      <c r="H646">
        <v>70</v>
      </c>
      <c r="I646">
        <v>31.030999999999999</v>
      </c>
      <c r="J646">
        <v>2226.1680000000001</v>
      </c>
      <c r="K646">
        <v>1135</v>
      </c>
    </row>
    <row r="647" spans="1:11">
      <c r="A647">
        <v>25016</v>
      </c>
      <c r="B647" t="s">
        <v>888</v>
      </c>
      <c r="C647" t="s">
        <v>508</v>
      </c>
      <c r="E647" t="s">
        <v>1129</v>
      </c>
      <c r="F647">
        <v>55</v>
      </c>
      <c r="G647">
        <v>1959</v>
      </c>
      <c r="H647">
        <v>424</v>
      </c>
      <c r="I647">
        <v>2.875</v>
      </c>
      <c r="J647">
        <v>273.38200000000001</v>
      </c>
      <c r="K647">
        <v>146</v>
      </c>
    </row>
    <row r="648" spans="1:11">
      <c r="A648">
        <v>29021</v>
      </c>
      <c r="B648" t="s">
        <v>1196</v>
      </c>
      <c r="C648" t="s">
        <v>511</v>
      </c>
      <c r="D648" t="s">
        <v>80</v>
      </c>
      <c r="E648" t="s">
        <v>1129</v>
      </c>
      <c r="F648">
        <v>55</v>
      </c>
      <c r="G648">
        <v>1960</v>
      </c>
      <c r="H648">
        <v>503</v>
      </c>
      <c r="I648">
        <v>1.8440000000000001</v>
      </c>
      <c r="J648">
        <v>160.334</v>
      </c>
      <c r="K648">
        <v>83</v>
      </c>
    </row>
    <row r="649" spans="1:11">
      <c r="A649">
        <v>17001</v>
      </c>
      <c r="B649" t="s">
        <v>1608</v>
      </c>
      <c r="C649" t="s">
        <v>541</v>
      </c>
      <c r="E649" t="s">
        <v>1419</v>
      </c>
      <c r="F649">
        <v>54</v>
      </c>
      <c r="G649">
        <v>1987</v>
      </c>
      <c r="H649">
        <v>242</v>
      </c>
      <c r="I649">
        <v>15.689</v>
      </c>
      <c r="J649">
        <v>803.98900000000003</v>
      </c>
      <c r="K649">
        <v>128</v>
      </c>
    </row>
    <row r="650" spans="1:11">
      <c r="A650">
        <v>25079</v>
      </c>
      <c r="B650" t="s">
        <v>890</v>
      </c>
      <c r="C650" t="s">
        <v>891</v>
      </c>
      <c r="D650" t="s">
        <v>80</v>
      </c>
      <c r="E650" t="s">
        <v>466</v>
      </c>
      <c r="F650">
        <v>27</v>
      </c>
      <c r="G650">
        <v>1970</v>
      </c>
      <c r="H650">
        <v>229</v>
      </c>
      <c r="I650">
        <v>11.593999999999999</v>
      </c>
      <c r="J650">
        <v>876.024</v>
      </c>
      <c r="K650">
        <v>354</v>
      </c>
    </row>
    <row r="651" spans="1:11">
      <c r="A651">
        <v>17086</v>
      </c>
      <c r="B651" t="s">
        <v>1609</v>
      </c>
      <c r="C651" t="s">
        <v>507</v>
      </c>
      <c r="E651" t="s">
        <v>1430</v>
      </c>
      <c r="F651">
        <v>86</v>
      </c>
      <c r="G651">
        <v>1995</v>
      </c>
      <c r="H651">
        <v>834</v>
      </c>
      <c r="I651">
        <v>0</v>
      </c>
      <c r="J651">
        <v>0</v>
      </c>
      <c r="K651">
        <v>0</v>
      </c>
    </row>
    <row r="652" spans="1:11">
      <c r="A652">
        <v>14003</v>
      </c>
      <c r="B652" t="s">
        <v>1197</v>
      </c>
      <c r="C652" t="s">
        <v>556</v>
      </c>
      <c r="D652" t="s">
        <v>64</v>
      </c>
      <c r="E652" t="s">
        <v>1014</v>
      </c>
      <c r="F652">
        <v>69</v>
      </c>
      <c r="G652">
        <v>2004</v>
      </c>
      <c r="H652">
        <v>565</v>
      </c>
      <c r="I652">
        <v>2.625</v>
      </c>
      <c r="J652">
        <v>99.48</v>
      </c>
      <c r="K652">
        <v>0</v>
      </c>
    </row>
    <row r="653" spans="1:11">
      <c r="A653">
        <v>12023</v>
      </c>
      <c r="B653" t="s">
        <v>1197</v>
      </c>
      <c r="C653" t="s">
        <v>1198</v>
      </c>
      <c r="E653" t="s">
        <v>1014</v>
      </c>
      <c r="F653">
        <v>69</v>
      </c>
      <c r="G653">
        <v>1965</v>
      </c>
      <c r="H653">
        <v>64</v>
      </c>
      <c r="I653">
        <v>31.126000000000001</v>
      </c>
      <c r="J653">
        <v>2289.2629999999999</v>
      </c>
      <c r="K653">
        <v>1021</v>
      </c>
    </row>
    <row r="654" spans="1:11">
      <c r="A654">
        <v>25017</v>
      </c>
      <c r="B654" t="s">
        <v>892</v>
      </c>
      <c r="C654" t="s">
        <v>520</v>
      </c>
      <c r="D654" t="s">
        <v>80</v>
      </c>
      <c r="E654" t="s">
        <v>1129</v>
      </c>
      <c r="F654">
        <v>55</v>
      </c>
      <c r="G654">
        <v>1963</v>
      </c>
      <c r="H654">
        <v>47</v>
      </c>
      <c r="I654">
        <v>39</v>
      </c>
      <c r="J654">
        <v>2644.42</v>
      </c>
      <c r="K654">
        <v>1116</v>
      </c>
    </row>
    <row r="655" spans="1:11">
      <c r="A655">
        <v>10057</v>
      </c>
      <c r="B655" t="s">
        <v>893</v>
      </c>
      <c r="C655" t="s">
        <v>527</v>
      </c>
      <c r="D655" t="s">
        <v>80</v>
      </c>
      <c r="E655" t="s">
        <v>1140</v>
      </c>
      <c r="F655">
        <v>42</v>
      </c>
      <c r="G655">
        <v>1974</v>
      </c>
      <c r="H655">
        <v>835</v>
      </c>
      <c r="I655">
        <v>0</v>
      </c>
      <c r="J655">
        <v>0</v>
      </c>
      <c r="K655">
        <v>0</v>
      </c>
    </row>
    <row r="656" spans="1:11">
      <c r="A656">
        <v>21805</v>
      </c>
      <c r="B656" t="s">
        <v>894</v>
      </c>
      <c r="C656" t="s">
        <v>777</v>
      </c>
      <c r="D656" t="s">
        <v>80</v>
      </c>
      <c r="E656" t="s">
        <v>1140</v>
      </c>
      <c r="F656">
        <v>42</v>
      </c>
      <c r="G656">
        <v>1959</v>
      </c>
      <c r="H656">
        <v>198</v>
      </c>
      <c r="I656">
        <v>15.548</v>
      </c>
      <c r="J656">
        <v>1087.9880000000001</v>
      </c>
      <c r="K656">
        <v>496</v>
      </c>
    </row>
    <row r="657" spans="1:11">
      <c r="A657">
        <v>26086</v>
      </c>
      <c r="B657" t="s">
        <v>1610</v>
      </c>
      <c r="C657" t="s">
        <v>508</v>
      </c>
      <c r="E657" t="s">
        <v>1178</v>
      </c>
      <c r="F657">
        <v>36</v>
      </c>
      <c r="G657">
        <v>1989</v>
      </c>
      <c r="H657">
        <v>837</v>
      </c>
      <c r="I657">
        <v>0</v>
      </c>
      <c r="J657">
        <v>0</v>
      </c>
      <c r="K657">
        <v>0</v>
      </c>
    </row>
    <row r="658" spans="1:11">
      <c r="A658">
        <v>15092</v>
      </c>
      <c r="B658" t="s">
        <v>1610</v>
      </c>
      <c r="C658" t="s">
        <v>509</v>
      </c>
      <c r="E658" t="s">
        <v>1178</v>
      </c>
      <c r="F658">
        <v>36</v>
      </c>
      <c r="G658">
        <v>1988</v>
      </c>
      <c r="H658">
        <v>836</v>
      </c>
      <c r="I658">
        <v>0</v>
      </c>
      <c r="J658">
        <v>0</v>
      </c>
      <c r="K658">
        <v>0</v>
      </c>
    </row>
    <row r="659" spans="1:11">
      <c r="A659">
        <v>21825</v>
      </c>
      <c r="B659" t="s">
        <v>895</v>
      </c>
      <c r="C659" t="s">
        <v>511</v>
      </c>
      <c r="D659" t="s">
        <v>80</v>
      </c>
      <c r="E659" t="s">
        <v>1178</v>
      </c>
      <c r="F659">
        <v>36</v>
      </c>
      <c r="G659">
        <v>1959</v>
      </c>
      <c r="H659">
        <v>838</v>
      </c>
      <c r="I659">
        <v>0</v>
      </c>
      <c r="J659">
        <v>0</v>
      </c>
      <c r="K659">
        <v>0</v>
      </c>
    </row>
    <row r="660" spans="1:11">
      <c r="A660">
        <v>22007</v>
      </c>
      <c r="B660" t="s">
        <v>896</v>
      </c>
      <c r="C660" t="s">
        <v>540</v>
      </c>
      <c r="E660" t="s">
        <v>1136</v>
      </c>
      <c r="F660">
        <v>24</v>
      </c>
      <c r="G660">
        <v>1977</v>
      </c>
      <c r="H660">
        <v>31</v>
      </c>
      <c r="I660">
        <v>32.625</v>
      </c>
      <c r="J660">
        <v>2943.6120000000001</v>
      </c>
      <c r="K660">
        <v>1477</v>
      </c>
    </row>
    <row r="661" spans="1:11">
      <c r="A661">
        <v>20701</v>
      </c>
      <c r="B661" t="s">
        <v>897</v>
      </c>
      <c r="C661" t="s">
        <v>628</v>
      </c>
      <c r="D661" t="s">
        <v>80</v>
      </c>
      <c r="E661" t="s">
        <v>168</v>
      </c>
      <c r="F661">
        <v>17</v>
      </c>
      <c r="G661">
        <v>1971</v>
      </c>
      <c r="H661">
        <v>146</v>
      </c>
      <c r="I661">
        <v>23.501000000000001</v>
      </c>
      <c r="J661">
        <v>1511.05</v>
      </c>
      <c r="K661">
        <v>561</v>
      </c>
    </row>
    <row r="662" spans="1:11">
      <c r="A662">
        <v>16131</v>
      </c>
      <c r="B662" t="s">
        <v>1611</v>
      </c>
      <c r="C662" t="s">
        <v>561</v>
      </c>
      <c r="D662" t="s">
        <v>64</v>
      </c>
      <c r="E662" t="s">
        <v>1123</v>
      </c>
      <c r="F662">
        <v>2</v>
      </c>
      <c r="G662">
        <v>2006</v>
      </c>
      <c r="H662">
        <v>839</v>
      </c>
      <c r="I662">
        <v>0</v>
      </c>
      <c r="J662">
        <v>0</v>
      </c>
      <c r="K662">
        <v>0</v>
      </c>
    </row>
    <row r="663" spans="1:11">
      <c r="A663">
        <v>15089</v>
      </c>
      <c r="B663" t="s">
        <v>1612</v>
      </c>
      <c r="C663" t="s">
        <v>1134</v>
      </c>
      <c r="D663" t="s">
        <v>80</v>
      </c>
      <c r="E663" t="s">
        <v>1139</v>
      </c>
      <c r="F663">
        <v>28</v>
      </c>
      <c r="G663">
        <v>1950</v>
      </c>
      <c r="H663">
        <v>405</v>
      </c>
      <c r="I663">
        <v>6.157</v>
      </c>
      <c r="J663">
        <v>314.27600000000001</v>
      </c>
      <c r="K663">
        <v>89</v>
      </c>
    </row>
    <row r="664" spans="1:11">
      <c r="A664">
        <v>16130</v>
      </c>
      <c r="B664" t="s">
        <v>1613</v>
      </c>
      <c r="C664" t="s">
        <v>627</v>
      </c>
      <c r="D664" t="s">
        <v>651</v>
      </c>
      <c r="E664" t="s">
        <v>1123</v>
      </c>
      <c r="F664">
        <v>2</v>
      </c>
      <c r="G664">
        <v>2006</v>
      </c>
      <c r="H664">
        <v>840</v>
      </c>
      <c r="I664">
        <v>0</v>
      </c>
      <c r="J664">
        <v>0</v>
      </c>
      <c r="K664">
        <v>0</v>
      </c>
    </row>
    <row r="665" spans="1:11">
      <c r="A665">
        <v>24271</v>
      </c>
      <c r="B665" t="s">
        <v>898</v>
      </c>
      <c r="C665" t="s">
        <v>514</v>
      </c>
      <c r="E665" t="s">
        <v>140</v>
      </c>
      <c r="F665">
        <v>14</v>
      </c>
      <c r="G665">
        <v>1972</v>
      </c>
      <c r="H665">
        <v>478</v>
      </c>
      <c r="I665">
        <v>2.9380000000000002</v>
      </c>
      <c r="J665">
        <v>191.41</v>
      </c>
      <c r="K665">
        <v>78</v>
      </c>
    </row>
    <row r="666" spans="1:11">
      <c r="A666">
        <v>96121</v>
      </c>
      <c r="B666" t="s">
        <v>900</v>
      </c>
      <c r="C666" t="s">
        <v>493</v>
      </c>
      <c r="E666" t="s">
        <v>462</v>
      </c>
      <c r="F666">
        <v>7</v>
      </c>
      <c r="G666">
        <v>1972</v>
      </c>
      <c r="H666">
        <v>626</v>
      </c>
      <c r="I666">
        <v>1.9379999999999999</v>
      </c>
      <c r="J666">
        <v>56.845999999999997</v>
      </c>
      <c r="K666">
        <v>0</v>
      </c>
    </row>
    <row r="667" spans="1:11">
      <c r="A667">
        <v>14025</v>
      </c>
      <c r="B667" t="s">
        <v>1614</v>
      </c>
      <c r="C667" t="s">
        <v>522</v>
      </c>
      <c r="E667" t="s">
        <v>1132</v>
      </c>
      <c r="F667">
        <v>73</v>
      </c>
      <c r="G667">
        <v>1951</v>
      </c>
      <c r="H667">
        <v>394</v>
      </c>
      <c r="I667">
        <v>8.6880000000000006</v>
      </c>
      <c r="J667">
        <v>329.02699999999999</v>
      </c>
      <c r="K667">
        <v>0</v>
      </c>
    </row>
    <row r="668" spans="1:11">
      <c r="A668">
        <v>15007</v>
      </c>
      <c r="B668" t="s">
        <v>1615</v>
      </c>
      <c r="C668" t="s">
        <v>520</v>
      </c>
      <c r="D668" t="s">
        <v>80</v>
      </c>
      <c r="E668" t="s">
        <v>1154</v>
      </c>
      <c r="F668">
        <v>15</v>
      </c>
      <c r="G668">
        <v>1997</v>
      </c>
      <c r="H668">
        <v>35</v>
      </c>
      <c r="I668">
        <v>39</v>
      </c>
      <c r="J668">
        <v>2825.636</v>
      </c>
      <c r="K668">
        <v>1361</v>
      </c>
    </row>
    <row r="669" spans="1:11">
      <c r="A669">
        <v>16088</v>
      </c>
      <c r="B669" t="s">
        <v>901</v>
      </c>
      <c r="C669" t="s">
        <v>1616</v>
      </c>
      <c r="D669" t="s">
        <v>80</v>
      </c>
      <c r="E669" t="s">
        <v>1410</v>
      </c>
      <c r="F669">
        <v>84</v>
      </c>
      <c r="G669">
        <v>1952</v>
      </c>
      <c r="H669">
        <v>444</v>
      </c>
      <c r="I669">
        <v>4.2430000000000003</v>
      </c>
      <c r="J669">
        <v>231.00800000000001</v>
      </c>
      <c r="K669">
        <v>55</v>
      </c>
    </row>
    <row r="670" spans="1:11">
      <c r="A670">
        <v>97242</v>
      </c>
      <c r="B670" t="s">
        <v>902</v>
      </c>
      <c r="C670" t="s">
        <v>541</v>
      </c>
      <c r="E670" t="s">
        <v>1123</v>
      </c>
      <c r="F670">
        <v>2</v>
      </c>
      <c r="G670">
        <v>1951</v>
      </c>
      <c r="H670">
        <v>532</v>
      </c>
      <c r="I670">
        <v>3.875</v>
      </c>
      <c r="J670">
        <v>131.18700000000001</v>
      </c>
      <c r="K670">
        <v>0</v>
      </c>
    </row>
    <row r="671" spans="1:11">
      <c r="A671">
        <v>98305</v>
      </c>
      <c r="B671" t="s">
        <v>903</v>
      </c>
      <c r="C671" t="s">
        <v>904</v>
      </c>
      <c r="D671" t="s">
        <v>80</v>
      </c>
      <c r="E671" t="s">
        <v>1123</v>
      </c>
      <c r="F671">
        <v>2</v>
      </c>
      <c r="G671">
        <v>1951</v>
      </c>
      <c r="H671">
        <v>841</v>
      </c>
      <c r="I671">
        <v>0</v>
      </c>
      <c r="J671">
        <v>0</v>
      </c>
      <c r="K671">
        <v>0</v>
      </c>
    </row>
    <row r="672" spans="1:11">
      <c r="A672">
        <v>23084</v>
      </c>
      <c r="B672" t="s">
        <v>905</v>
      </c>
      <c r="C672" t="s">
        <v>612</v>
      </c>
      <c r="E672" t="s">
        <v>1123</v>
      </c>
      <c r="F672">
        <v>2</v>
      </c>
      <c r="G672">
        <v>1952</v>
      </c>
      <c r="H672">
        <v>304</v>
      </c>
      <c r="I672">
        <v>10.891</v>
      </c>
      <c r="J672">
        <v>558.10599999999999</v>
      </c>
      <c r="K672">
        <v>157</v>
      </c>
    </row>
    <row r="673" spans="1:11">
      <c r="A673">
        <v>10129</v>
      </c>
      <c r="B673" t="s">
        <v>906</v>
      </c>
      <c r="C673" t="s">
        <v>608</v>
      </c>
      <c r="D673" t="s">
        <v>80</v>
      </c>
      <c r="E673" t="s">
        <v>466</v>
      </c>
      <c r="F673">
        <v>27</v>
      </c>
      <c r="G673">
        <v>1950</v>
      </c>
      <c r="H673">
        <v>366</v>
      </c>
      <c r="I673">
        <v>7.266</v>
      </c>
      <c r="J673">
        <v>379.952</v>
      </c>
      <c r="K673">
        <v>123</v>
      </c>
    </row>
    <row r="674" spans="1:11">
      <c r="A674">
        <v>27086</v>
      </c>
      <c r="B674" t="s">
        <v>907</v>
      </c>
      <c r="C674" t="s">
        <v>521</v>
      </c>
      <c r="E674" t="s">
        <v>170</v>
      </c>
      <c r="F674">
        <v>19</v>
      </c>
      <c r="G674">
        <v>1947</v>
      </c>
      <c r="H674">
        <v>510</v>
      </c>
      <c r="I674">
        <v>2.8130000000000002</v>
      </c>
      <c r="J674">
        <v>148.06800000000001</v>
      </c>
      <c r="K674">
        <v>39</v>
      </c>
    </row>
    <row r="675" spans="1:11">
      <c r="A675">
        <v>20724</v>
      </c>
      <c r="B675" t="s">
        <v>907</v>
      </c>
      <c r="C675" t="s">
        <v>541</v>
      </c>
      <c r="E675" t="s">
        <v>170</v>
      </c>
      <c r="F675">
        <v>19</v>
      </c>
      <c r="G675">
        <v>1956</v>
      </c>
      <c r="H675">
        <v>509</v>
      </c>
      <c r="I675">
        <v>2.8130000000000002</v>
      </c>
      <c r="J675">
        <v>148.06800000000001</v>
      </c>
      <c r="K675">
        <v>39</v>
      </c>
    </row>
    <row r="676" spans="1:11">
      <c r="A676">
        <v>17048</v>
      </c>
      <c r="B676" t="s">
        <v>1617</v>
      </c>
      <c r="C676" t="s">
        <v>521</v>
      </c>
      <c r="E676" t="s">
        <v>1126</v>
      </c>
      <c r="F676">
        <v>70</v>
      </c>
      <c r="G676">
        <v>1938</v>
      </c>
      <c r="H676">
        <v>842</v>
      </c>
      <c r="I676">
        <v>0</v>
      </c>
      <c r="J676">
        <v>0</v>
      </c>
      <c r="K676">
        <v>0</v>
      </c>
    </row>
    <row r="677" spans="1:11">
      <c r="A677">
        <v>17073</v>
      </c>
      <c r="B677" t="s">
        <v>1618</v>
      </c>
      <c r="C677" t="s">
        <v>632</v>
      </c>
      <c r="D677" t="s">
        <v>80</v>
      </c>
      <c r="E677" t="s">
        <v>1279</v>
      </c>
      <c r="F677">
        <v>65</v>
      </c>
      <c r="G677">
        <v>1946</v>
      </c>
      <c r="H677">
        <v>843</v>
      </c>
      <c r="I677">
        <v>0</v>
      </c>
      <c r="J677">
        <v>0</v>
      </c>
      <c r="K677">
        <v>0</v>
      </c>
    </row>
    <row r="678" spans="1:11">
      <c r="A678">
        <v>27075</v>
      </c>
      <c r="B678" t="s">
        <v>908</v>
      </c>
      <c r="C678" t="s">
        <v>514</v>
      </c>
      <c r="E678" t="s">
        <v>1122</v>
      </c>
      <c r="F678">
        <v>61</v>
      </c>
      <c r="G678">
        <v>1982</v>
      </c>
      <c r="H678">
        <v>844</v>
      </c>
      <c r="I678">
        <v>0</v>
      </c>
      <c r="J678">
        <v>0</v>
      </c>
      <c r="K678">
        <v>0</v>
      </c>
    </row>
    <row r="679" spans="1:11">
      <c r="A679">
        <v>98417</v>
      </c>
      <c r="B679" t="s">
        <v>909</v>
      </c>
      <c r="C679" t="s">
        <v>608</v>
      </c>
      <c r="D679" t="s">
        <v>80</v>
      </c>
      <c r="E679" t="s">
        <v>470</v>
      </c>
      <c r="F679">
        <v>64</v>
      </c>
      <c r="G679">
        <v>1953</v>
      </c>
      <c r="H679">
        <v>845</v>
      </c>
      <c r="I679">
        <v>0</v>
      </c>
      <c r="J679">
        <v>0</v>
      </c>
      <c r="K679">
        <v>0</v>
      </c>
    </row>
    <row r="680" spans="1:11">
      <c r="A680">
        <v>17008</v>
      </c>
      <c r="B680" t="s">
        <v>909</v>
      </c>
      <c r="C680" t="s">
        <v>1619</v>
      </c>
      <c r="D680" t="s">
        <v>80</v>
      </c>
      <c r="E680" t="s">
        <v>1477</v>
      </c>
      <c r="F680">
        <v>85</v>
      </c>
      <c r="G680">
        <v>1952</v>
      </c>
      <c r="H680">
        <v>846</v>
      </c>
      <c r="I680">
        <v>0</v>
      </c>
      <c r="J680">
        <v>0</v>
      </c>
      <c r="K680">
        <v>0</v>
      </c>
    </row>
    <row r="681" spans="1:11">
      <c r="A681">
        <v>17050</v>
      </c>
      <c r="B681" t="s">
        <v>1620</v>
      </c>
      <c r="C681" t="s">
        <v>564</v>
      </c>
      <c r="D681" t="s">
        <v>80</v>
      </c>
      <c r="E681" t="s">
        <v>1126</v>
      </c>
      <c r="F681">
        <v>70</v>
      </c>
      <c r="G681">
        <v>1936</v>
      </c>
      <c r="H681">
        <v>847</v>
      </c>
      <c r="I681">
        <v>0</v>
      </c>
      <c r="J681">
        <v>0</v>
      </c>
      <c r="K681">
        <v>0</v>
      </c>
    </row>
    <row r="682" spans="1:11">
      <c r="A682">
        <v>13046</v>
      </c>
      <c r="B682" t="s">
        <v>1199</v>
      </c>
      <c r="C682" t="s">
        <v>680</v>
      </c>
      <c r="E682" t="s">
        <v>457</v>
      </c>
      <c r="F682">
        <v>20</v>
      </c>
      <c r="G682">
        <v>1941</v>
      </c>
      <c r="H682">
        <v>245</v>
      </c>
      <c r="I682">
        <v>14.532</v>
      </c>
      <c r="J682">
        <v>788.87599999999998</v>
      </c>
      <c r="K682">
        <v>189</v>
      </c>
    </row>
    <row r="683" spans="1:11">
      <c r="A683">
        <v>11057</v>
      </c>
      <c r="B683" t="s">
        <v>1062</v>
      </c>
      <c r="C683" t="s">
        <v>1063</v>
      </c>
      <c r="E683" t="s">
        <v>471</v>
      </c>
      <c r="F683">
        <v>51</v>
      </c>
      <c r="G683">
        <v>1968</v>
      </c>
      <c r="H683">
        <v>848</v>
      </c>
      <c r="I683">
        <v>0</v>
      </c>
      <c r="J683">
        <v>0</v>
      </c>
      <c r="K683">
        <v>0</v>
      </c>
    </row>
    <row r="684" spans="1:11">
      <c r="A684">
        <v>14041</v>
      </c>
      <c r="B684" t="s">
        <v>1621</v>
      </c>
      <c r="C684" t="s">
        <v>522</v>
      </c>
      <c r="E684" t="s">
        <v>1390</v>
      </c>
      <c r="F684">
        <v>78</v>
      </c>
      <c r="G684">
        <v>1961</v>
      </c>
      <c r="H684">
        <v>285</v>
      </c>
      <c r="I684">
        <v>5.2190000000000003</v>
      </c>
      <c r="J684">
        <v>627.57500000000005</v>
      </c>
      <c r="K684">
        <v>387</v>
      </c>
    </row>
    <row r="685" spans="1:11">
      <c r="A685">
        <v>12084</v>
      </c>
      <c r="B685" t="s">
        <v>1200</v>
      </c>
      <c r="C685" t="s">
        <v>899</v>
      </c>
      <c r="E685" t="s">
        <v>477</v>
      </c>
      <c r="F685">
        <v>21</v>
      </c>
      <c r="G685">
        <v>1963</v>
      </c>
      <c r="H685">
        <v>849</v>
      </c>
      <c r="I685">
        <v>0</v>
      </c>
      <c r="J685">
        <v>0</v>
      </c>
      <c r="K685">
        <v>0</v>
      </c>
    </row>
    <row r="686" spans="1:11">
      <c r="A686">
        <v>12011</v>
      </c>
      <c r="B686" t="s">
        <v>1201</v>
      </c>
      <c r="C686" t="s">
        <v>492</v>
      </c>
      <c r="E686" t="s">
        <v>142</v>
      </c>
      <c r="F686">
        <v>48</v>
      </c>
      <c r="G686">
        <v>1985</v>
      </c>
      <c r="H686">
        <v>239</v>
      </c>
      <c r="I686">
        <v>9.5939999999999994</v>
      </c>
      <c r="J686">
        <v>811.87300000000005</v>
      </c>
      <c r="K686">
        <v>396</v>
      </c>
    </row>
    <row r="687" spans="1:11">
      <c r="A687">
        <v>96041</v>
      </c>
      <c r="B687" t="s">
        <v>910</v>
      </c>
      <c r="C687" t="s">
        <v>525</v>
      </c>
      <c r="D687" t="s">
        <v>80</v>
      </c>
      <c r="E687" t="s">
        <v>474</v>
      </c>
      <c r="F687">
        <v>1</v>
      </c>
      <c r="G687">
        <v>1955</v>
      </c>
      <c r="H687">
        <v>850</v>
      </c>
      <c r="I687">
        <v>0</v>
      </c>
      <c r="J687">
        <v>0</v>
      </c>
      <c r="K687">
        <v>0</v>
      </c>
    </row>
    <row r="688" spans="1:11">
      <c r="A688">
        <v>14061</v>
      </c>
      <c r="B688" t="s">
        <v>1622</v>
      </c>
      <c r="C688" t="s">
        <v>507</v>
      </c>
      <c r="E688" t="s">
        <v>1132</v>
      </c>
      <c r="F688">
        <v>73</v>
      </c>
      <c r="G688">
        <v>1951</v>
      </c>
      <c r="H688">
        <v>645</v>
      </c>
      <c r="I688">
        <v>0.54700000000000004</v>
      </c>
      <c r="J688">
        <v>42.771000000000001</v>
      </c>
      <c r="K688">
        <v>23</v>
      </c>
    </row>
    <row r="689" spans="1:11">
      <c r="A689">
        <v>16150</v>
      </c>
      <c r="B689" t="s">
        <v>911</v>
      </c>
      <c r="C689" t="s">
        <v>1623</v>
      </c>
      <c r="E689" t="s">
        <v>1014</v>
      </c>
      <c r="F689">
        <v>69</v>
      </c>
      <c r="G689">
        <v>1955</v>
      </c>
      <c r="H689">
        <v>639</v>
      </c>
      <c r="I689">
        <v>0.68799999999999994</v>
      </c>
      <c r="J689">
        <v>49.813000000000002</v>
      </c>
      <c r="K689">
        <v>21</v>
      </c>
    </row>
    <row r="690" spans="1:11">
      <c r="A690">
        <v>10040</v>
      </c>
      <c r="B690" t="s">
        <v>911</v>
      </c>
      <c r="C690" t="s">
        <v>509</v>
      </c>
      <c r="E690" t="s">
        <v>625</v>
      </c>
      <c r="F690">
        <v>68</v>
      </c>
      <c r="G690">
        <v>1976</v>
      </c>
      <c r="H690">
        <v>513</v>
      </c>
      <c r="I690">
        <v>0.92200000000000004</v>
      </c>
      <c r="J690">
        <v>146.703</v>
      </c>
      <c r="K690">
        <v>96</v>
      </c>
    </row>
    <row r="691" spans="1:11">
      <c r="A691">
        <v>15084</v>
      </c>
      <c r="B691" t="s">
        <v>1624</v>
      </c>
      <c r="C691" t="s">
        <v>540</v>
      </c>
      <c r="E691" t="s">
        <v>1123</v>
      </c>
      <c r="F691">
        <v>2</v>
      </c>
      <c r="G691">
        <v>1965</v>
      </c>
      <c r="H691">
        <v>491</v>
      </c>
      <c r="I691">
        <v>6.4690000000000003</v>
      </c>
      <c r="J691">
        <v>178.09100000000001</v>
      </c>
      <c r="K691">
        <v>0</v>
      </c>
    </row>
    <row r="692" spans="1:11">
      <c r="A692">
        <v>11040</v>
      </c>
      <c r="B692" t="s">
        <v>1064</v>
      </c>
      <c r="C692" t="s">
        <v>1065</v>
      </c>
      <c r="D692" t="s">
        <v>64</v>
      </c>
      <c r="E692" t="s">
        <v>474</v>
      </c>
      <c r="F692">
        <v>1</v>
      </c>
      <c r="G692">
        <v>2002</v>
      </c>
      <c r="H692">
        <v>851</v>
      </c>
      <c r="I692">
        <v>0</v>
      </c>
      <c r="J692">
        <v>0</v>
      </c>
      <c r="K692">
        <v>0</v>
      </c>
    </row>
    <row r="693" spans="1:11">
      <c r="A693">
        <v>15056</v>
      </c>
      <c r="B693" t="s">
        <v>1625</v>
      </c>
      <c r="C693" t="s">
        <v>572</v>
      </c>
      <c r="D693" t="s">
        <v>651</v>
      </c>
      <c r="E693" t="s">
        <v>474</v>
      </c>
      <c r="F693">
        <v>1</v>
      </c>
      <c r="G693">
        <v>2002</v>
      </c>
      <c r="H693">
        <v>852</v>
      </c>
      <c r="I693">
        <v>0</v>
      </c>
      <c r="J693">
        <v>0</v>
      </c>
      <c r="K693">
        <v>0</v>
      </c>
    </row>
    <row r="694" spans="1:11">
      <c r="A694">
        <v>16109</v>
      </c>
      <c r="B694" t="s">
        <v>1626</v>
      </c>
      <c r="C694" t="s">
        <v>1534</v>
      </c>
      <c r="D694" t="s">
        <v>80</v>
      </c>
      <c r="E694" t="s">
        <v>1128</v>
      </c>
      <c r="F694">
        <v>76</v>
      </c>
      <c r="G694">
        <v>1949</v>
      </c>
      <c r="H694">
        <v>161</v>
      </c>
      <c r="I694">
        <v>25.72</v>
      </c>
      <c r="J694">
        <v>1328.4010000000001</v>
      </c>
      <c r="K694">
        <v>423</v>
      </c>
    </row>
    <row r="695" spans="1:11">
      <c r="A695">
        <v>14098</v>
      </c>
      <c r="B695" t="s">
        <v>1627</v>
      </c>
      <c r="C695" t="s">
        <v>530</v>
      </c>
      <c r="E695" t="s">
        <v>134</v>
      </c>
      <c r="F695">
        <v>52</v>
      </c>
      <c r="G695">
        <v>1980</v>
      </c>
      <c r="H695">
        <v>226</v>
      </c>
      <c r="I695">
        <v>18.344999999999999</v>
      </c>
      <c r="J695">
        <v>890.09100000000001</v>
      </c>
      <c r="K695">
        <v>255</v>
      </c>
    </row>
    <row r="696" spans="1:11">
      <c r="A696">
        <v>13039</v>
      </c>
      <c r="B696" t="s">
        <v>1202</v>
      </c>
      <c r="C696" t="s">
        <v>508</v>
      </c>
      <c r="E696" t="s">
        <v>142</v>
      </c>
      <c r="F696">
        <v>48</v>
      </c>
      <c r="G696">
        <v>1948</v>
      </c>
      <c r="H696">
        <v>545</v>
      </c>
      <c r="I696">
        <v>2.3130000000000002</v>
      </c>
      <c r="J696">
        <v>115.371</v>
      </c>
      <c r="K696">
        <v>29</v>
      </c>
    </row>
    <row r="697" spans="1:11">
      <c r="A697">
        <v>15009</v>
      </c>
      <c r="B697" t="s">
        <v>1628</v>
      </c>
      <c r="C697" t="s">
        <v>500</v>
      </c>
      <c r="E697" t="s">
        <v>1154</v>
      </c>
      <c r="F697">
        <v>15</v>
      </c>
      <c r="G697">
        <v>1995</v>
      </c>
      <c r="H697">
        <v>145</v>
      </c>
      <c r="I697">
        <v>24.344000000000001</v>
      </c>
      <c r="J697">
        <v>1533.1880000000001</v>
      </c>
      <c r="K697">
        <v>532</v>
      </c>
    </row>
    <row r="698" spans="1:11">
      <c r="A698">
        <v>15008</v>
      </c>
      <c r="B698" t="s">
        <v>1628</v>
      </c>
      <c r="C698" t="s">
        <v>754</v>
      </c>
      <c r="E698" t="s">
        <v>1154</v>
      </c>
      <c r="F698">
        <v>15</v>
      </c>
      <c r="G698">
        <v>1995</v>
      </c>
      <c r="H698">
        <v>23</v>
      </c>
      <c r="I698">
        <v>44.625</v>
      </c>
      <c r="J698">
        <v>3115.8110000000001</v>
      </c>
      <c r="K698">
        <v>1490</v>
      </c>
    </row>
    <row r="699" spans="1:11">
      <c r="A699">
        <v>16093</v>
      </c>
      <c r="B699" t="s">
        <v>1629</v>
      </c>
      <c r="C699" t="s">
        <v>620</v>
      </c>
      <c r="E699" t="s">
        <v>1410</v>
      </c>
      <c r="F699">
        <v>84</v>
      </c>
      <c r="G699">
        <v>1945</v>
      </c>
      <c r="H699">
        <v>632</v>
      </c>
      <c r="I699">
        <v>1.3129999999999999</v>
      </c>
      <c r="J699">
        <v>53.116999999999997</v>
      </c>
      <c r="K699">
        <v>0</v>
      </c>
    </row>
    <row r="700" spans="1:11">
      <c r="A700">
        <v>26023</v>
      </c>
      <c r="B700" t="s">
        <v>912</v>
      </c>
      <c r="C700" t="s">
        <v>521</v>
      </c>
      <c r="E700" t="s">
        <v>1091</v>
      </c>
      <c r="F700">
        <v>56</v>
      </c>
      <c r="G700">
        <v>1956</v>
      </c>
      <c r="H700">
        <v>637</v>
      </c>
      <c r="I700">
        <v>1.375</v>
      </c>
      <c r="J700">
        <v>50.677</v>
      </c>
      <c r="K700">
        <v>0</v>
      </c>
    </row>
    <row r="701" spans="1:11">
      <c r="A701">
        <v>15081</v>
      </c>
      <c r="B701" t="s">
        <v>1203</v>
      </c>
      <c r="C701" t="s">
        <v>498</v>
      </c>
      <c r="E701" t="s">
        <v>1123</v>
      </c>
      <c r="F701">
        <v>2</v>
      </c>
      <c r="G701">
        <v>1992</v>
      </c>
      <c r="H701">
        <v>582</v>
      </c>
      <c r="I701">
        <v>3.75</v>
      </c>
      <c r="J701">
        <v>89.308999999999997</v>
      </c>
      <c r="K701">
        <v>0</v>
      </c>
    </row>
    <row r="702" spans="1:11">
      <c r="A702">
        <v>12079</v>
      </c>
      <c r="B702" t="s">
        <v>1204</v>
      </c>
      <c r="C702" t="s">
        <v>576</v>
      </c>
      <c r="E702" t="s">
        <v>1132</v>
      </c>
      <c r="F702">
        <v>73</v>
      </c>
      <c r="G702">
        <v>1940</v>
      </c>
      <c r="H702">
        <v>223</v>
      </c>
      <c r="I702">
        <v>17.251000000000001</v>
      </c>
      <c r="J702">
        <v>897.68299999999999</v>
      </c>
      <c r="K702">
        <v>183</v>
      </c>
    </row>
    <row r="703" spans="1:11">
      <c r="A703">
        <v>26001</v>
      </c>
      <c r="B703" t="s">
        <v>913</v>
      </c>
      <c r="C703" t="s">
        <v>628</v>
      </c>
      <c r="D703" t="s">
        <v>80</v>
      </c>
      <c r="E703" t="s">
        <v>168</v>
      </c>
      <c r="F703">
        <v>17</v>
      </c>
      <c r="G703">
        <v>1997</v>
      </c>
      <c r="H703">
        <v>251</v>
      </c>
      <c r="I703">
        <v>8.11</v>
      </c>
      <c r="J703">
        <v>775.35900000000004</v>
      </c>
      <c r="K703">
        <v>431</v>
      </c>
    </row>
    <row r="704" spans="1:11">
      <c r="A704">
        <v>14048</v>
      </c>
      <c r="B704" t="s">
        <v>1630</v>
      </c>
      <c r="C704" t="s">
        <v>602</v>
      </c>
      <c r="E704" t="s">
        <v>1128</v>
      </c>
      <c r="F704">
        <v>76</v>
      </c>
      <c r="G704">
        <v>1942</v>
      </c>
      <c r="H704">
        <v>310</v>
      </c>
      <c r="I704">
        <v>9.61</v>
      </c>
      <c r="J704">
        <v>539.99</v>
      </c>
      <c r="K704">
        <v>139</v>
      </c>
    </row>
    <row r="705" spans="1:11">
      <c r="A705">
        <v>12022</v>
      </c>
      <c r="B705" t="s">
        <v>1066</v>
      </c>
      <c r="C705" t="s">
        <v>748</v>
      </c>
      <c r="D705" t="s">
        <v>80</v>
      </c>
      <c r="E705" t="s">
        <v>168</v>
      </c>
      <c r="F705">
        <v>17</v>
      </c>
      <c r="G705">
        <v>1986</v>
      </c>
      <c r="H705">
        <v>13</v>
      </c>
      <c r="I705">
        <v>39.563000000000002</v>
      </c>
      <c r="J705">
        <v>3440.654</v>
      </c>
      <c r="K705">
        <v>1709</v>
      </c>
    </row>
    <row r="706" spans="1:11">
      <c r="A706">
        <v>13041</v>
      </c>
      <c r="B706" t="s">
        <v>1205</v>
      </c>
      <c r="C706" t="s">
        <v>495</v>
      </c>
      <c r="D706" t="s">
        <v>80</v>
      </c>
      <c r="E706" t="s">
        <v>474</v>
      </c>
      <c r="F706">
        <v>1</v>
      </c>
      <c r="G706">
        <v>1959</v>
      </c>
      <c r="H706">
        <v>606</v>
      </c>
      <c r="I706">
        <v>2.2189999999999999</v>
      </c>
      <c r="J706">
        <v>70.078000000000003</v>
      </c>
      <c r="K706">
        <v>0</v>
      </c>
    </row>
    <row r="707" spans="1:11">
      <c r="A707">
        <v>17013</v>
      </c>
      <c r="B707" t="s">
        <v>1631</v>
      </c>
      <c r="C707" t="s">
        <v>763</v>
      </c>
      <c r="E707" t="s">
        <v>1410</v>
      </c>
      <c r="F707">
        <v>84</v>
      </c>
      <c r="G707">
        <v>1953</v>
      </c>
      <c r="H707">
        <v>556</v>
      </c>
      <c r="I707">
        <v>2.3130000000000002</v>
      </c>
      <c r="J707">
        <v>106.422</v>
      </c>
      <c r="K707">
        <v>0</v>
      </c>
    </row>
    <row r="708" spans="1:11">
      <c r="A708">
        <v>15069</v>
      </c>
      <c r="B708" t="s">
        <v>1632</v>
      </c>
      <c r="C708" t="s">
        <v>602</v>
      </c>
      <c r="E708" t="s">
        <v>1128</v>
      </c>
      <c r="F708">
        <v>76</v>
      </c>
      <c r="G708">
        <v>1983</v>
      </c>
      <c r="H708">
        <v>346</v>
      </c>
      <c r="I708">
        <v>4.5940000000000003</v>
      </c>
      <c r="J708">
        <v>421.30799999999999</v>
      </c>
      <c r="K708">
        <v>226</v>
      </c>
    </row>
    <row r="709" spans="1:11">
      <c r="A709">
        <v>16145</v>
      </c>
      <c r="B709" t="s">
        <v>1633</v>
      </c>
      <c r="C709" t="s">
        <v>492</v>
      </c>
      <c r="E709" t="s">
        <v>1014</v>
      </c>
      <c r="F709">
        <v>69</v>
      </c>
      <c r="G709">
        <v>1981</v>
      </c>
      <c r="H709">
        <v>371</v>
      </c>
      <c r="I709">
        <v>5.0629999999999997</v>
      </c>
      <c r="J709">
        <v>361.85899999999998</v>
      </c>
      <c r="K709">
        <v>164</v>
      </c>
    </row>
    <row r="710" spans="1:11">
      <c r="A710">
        <v>97236</v>
      </c>
      <c r="B710" t="s">
        <v>914</v>
      </c>
      <c r="C710" t="s">
        <v>915</v>
      </c>
      <c r="E710" t="s">
        <v>477</v>
      </c>
      <c r="F710">
        <v>21</v>
      </c>
      <c r="G710">
        <v>1978</v>
      </c>
      <c r="H710">
        <v>855</v>
      </c>
      <c r="I710">
        <v>0</v>
      </c>
      <c r="J710">
        <v>0</v>
      </c>
      <c r="K710">
        <v>0</v>
      </c>
    </row>
    <row r="711" spans="1:11">
      <c r="A711">
        <v>96050</v>
      </c>
      <c r="B711" t="s">
        <v>914</v>
      </c>
      <c r="C711" t="s">
        <v>916</v>
      </c>
      <c r="E711" t="s">
        <v>477</v>
      </c>
      <c r="F711">
        <v>21</v>
      </c>
      <c r="G711">
        <v>1928</v>
      </c>
      <c r="H711">
        <v>853</v>
      </c>
      <c r="I711">
        <v>0</v>
      </c>
      <c r="J711">
        <v>0</v>
      </c>
      <c r="K711">
        <v>0</v>
      </c>
    </row>
    <row r="712" spans="1:11">
      <c r="A712">
        <v>96051</v>
      </c>
      <c r="B712" t="s">
        <v>914</v>
      </c>
      <c r="C712" t="s">
        <v>1067</v>
      </c>
      <c r="E712" t="s">
        <v>477</v>
      </c>
      <c r="F712">
        <v>21</v>
      </c>
      <c r="G712">
        <v>1965</v>
      </c>
      <c r="H712">
        <v>854</v>
      </c>
      <c r="I712">
        <v>0</v>
      </c>
      <c r="J712">
        <v>0</v>
      </c>
      <c r="K712">
        <v>0</v>
      </c>
    </row>
    <row r="713" spans="1:11">
      <c r="A713">
        <v>15036</v>
      </c>
      <c r="B713" t="s">
        <v>1634</v>
      </c>
      <c r="C713" t="s">
        <v>773</v>
      </c>
      <c r="D713" t="s">
        <v>80</v>
      </c>
      <c r="E713" t="s">
        <v>1387</v>
      </c>
      <c r="F713">
        <v>6</v>
      </c>
      <c r="G713">
        <v>1975</v>
      </c>
      <c r="H713">
        <v>673</v>
      </c>
      <c r="I713">
        <v>0.625</v>
      </c>
      <c r="J713">
        <v>20.579000000000001</v>
      </c>
      <c r="K713">
        <v>0</v>
      </c>
    </row>
    <row r="714" spans="1:11">
      <c r="A714">
        <v>12049</v>
      </c>
      <c r="B714" t="s">
        <v>1206</v>
      </c>
      <c r="C714" t="s">
        <v>514</v>
      </c>
      <c r="E714" t="s">
        <v>140</v>
      </c>
      <c r="F714">
        <v>14</v>
      </c>
      <c r="G714">
        <v>1982</v>
      </c>
      <c r="H714">
        <v>162</v>
      </c>
      <c r="I714">
        <v>22.376000000000001</v>
      </c>
      <c r="J714">
        <v>1322.501</v>
      </c>
      <c r="K714">
        <v>430</v>
      </c>
    </row>
    <row r="715" spans="1:11">
      <c r="A715">
        <v>16116</v>
      </c>
      <c r="B715" t="s">
        <v>1635</v>
      </c>
      <c r="C715" t="s">
        <v>595</v>
      </c>
      <c r="D715" t="s">
        <v>64</v>
      </c>
      <c r="E715" t="s">
        <v>1279</v>
      </c>
      <c r="F715">
        <v>65</v>
      </c>
      <c r="G715">
        <v>2001</v>
      </c>
      <c r="H715">
        <v>560</v>
      </c>
      <c r="I715">
        <v>1.875</v>
      </c>
      <c r="J715">
        <v>105.18899999999999</v>
      </c>
      <c r="K715">
        <v>29</v>
      </c>
    </row>
    <row r="716" spans="1:11">
      <c r="A716">
        <v>16115</v>
      </c>
      <c r="B716" t="s">
        <v>1635</v>
      </c>
      <c r="C716" t="s">
        <v>566</v>
      </c>
      <c r="E716" t="s">
        <v>1279</v>
      </c>
      <c r="F716">
        <v>65</v>
      </c>
      <c r="G716">
        <v>1978</v>
      </c>
      <c r="H716">
        <v>856</v>
      </c>
      <c r="I716">
        <v>0</v>
      </c>
      <c r="J716">
        <v>0</v>
      </c>
      <c r="K716">
        <v>0</v>
      </c>
    </row>
    <row r="717" spans="1:11">
      <c r="A717">
        <v>17043</v>
      </c>
      <c r="B717" t="s">
        <v>1635</v>
      </c>
      <c r="C717" t="s">
        <v>889</v>
      </c>
      <c r="D717" t="s">
        <v>64</v>
      </c>
      <c r="E717" t="s">
        <v>1334</v>
      </c>
      <c r="F717">
        <v>79</v>
      </c>
      <c r="G717">
        <v>2007</v>
      </c>
      <c r="H717">
        <v>857</v>
      </c>
      <c r="I717">
        <v>0</v>
      </c>
      <c r="J717">
        <v>0</v>
      </c>
      <c r="K717">
        <v>0</v>
      </c>
    </row>
    <row r="718" spans="1:11">
      <c r="A718">
        <v>16006</v>
      </c>
      <c r="B718" t="s">
        <v>1636</v>
      </c>
      <c r="C718" t="s">
        <v>662</v>
      </c>
      <c r="D718" t="s">
        <v>80</v>
      </c>
      <c r="E718" t="s">
        <v>1334</v>
      </c>
      <c r="F718">
        <v>79</v>
      </c>
      <c r="G718">
        <v>1970</v>
      </c>
      <c r="H718">
        <v>323</v>
      </c>
      <c r="I718">
        <v>5.7830000000000004</v>
      </c>
      <c r="J718">
        <v>500.28399999999999</v>
      </c>
      <c r="K718">
        <v>248</v>
      </c>
    </row>
    <row r="719" spans="1:11">
      <c r="A719">
        <v>14013</v>
      </c>
      <c r="B719" t="s">
        <v>1637</v>
      </c>
      <c r="C719" t="s">
        <v>600</v>
      </c>
      <c r="D719" t="s">
        <v>80</v>
      </c>
      <c r="E719" t="s">
        <v>142</v>
      </c>
      <c r="F719">
        <v>48</v>
      </c>
      <c r="G719">
        <v>1988</v>
      </c>
      <c r="H719">
        <v>858</v>
      </c>
      <c r="I719">
        <v>0</v>
      </c>
      <c r="J719">
        <v>0</v>
      </c>
      <c r="K719">
        <v>0</v>
      </c>
    </row>
    <row r="720" spans="1:11">
      <c r="A720">
        <v>27051</v>
      </c>
      <c r="B720" t="s">
        <v>917</v>
      </c>
      <c r="C720" t="s">
        <v>520</v>
      </c>
      <c r="D720" t="s">
        <v>80</v>
      </c>
      <c r="E720" t="s">
        <v>474</v>
      </c>
      <c r="F720">
        <v>1</v>
      </c>
      <c r="G720">
        <v>1953</v>
      </c>
      <c r="H720">
        <v>551</v>
      </c>
      <c r="I720">
        <v>3.032</v>
      </c>
      <c r="J720">
        <v>112.50700000000001</v>
      </c>
      <c r="K720">
        <v>0</v>
      </c>
    </row>
    <row r="721" spans="1:11">
      <c r="A721">
        <v>15055</v>
      </c>
      <c r="B721" t="s">
        <v>918</v>
      </c>
      <c r="C721" t="s">
        <v>489</v>
      </c>
      <c r="D721" t="s">
        <v>64</v>
      </c>
      <c r="E721" t="s">
        <v>474</v>
      </c>
      <c r="F721">
        <v>1</v>
      </c>
      <c r="G721">
        <v>2005</v>
      </c>
      <c r="H721">
        <v>598</v>
      </c>
      <c r="I721">
        <v>2.25</v>
      </c>
      <c r="J721">
        <v>73.861999999999995</v>
      </c>
      <c r="K721">
        <v>0</v>
      </c>
    </row>
    <row r="722" spans="1:11">
      <c r="A722">
        <v>27015</v>
      </c>
      <c r="B722" t="s">
        <v>918</v>
      </c>
      <c r="C722" t="s">
        <v>490</v>
      </c>
      <c r="E722" t="s">
        <v>474</v>
      </c>
      <c r="F722">
        <v>1</v>
      </c>
      <c r="G722">
        <v>1997</v>
      </c>
      <c r="H722">
        <v>6</v>
      </c>
      <c r="I722">
        <v>51.75</v>
      </c>
      <c r="J722">
        <v>3980.8319999999999</v>
      </c>
      <c r="K722">
        <v>1676</v>
      </c>
    </row>
    <row r="723" spans="1:11">
      <c r="A723">
        <v>28024</v>
      </c>
      <c r="B723" t="s">
        <v>919</v>
      </c>
      <c r="C723" t="s">
        <v>547</v>
      </c>
      <c r="E723" t="s">
        <v>466</v>
      </c>
      <c r="F723">
        <v>27</v>
      </c>
      <c r="G723">
        <v>1957</v>
      </c>
      <c r="H723">
        <v>515</v>
      </c>
      <c r="I723">
        <v>5</v>
      </c>
      <c r="J723">
        <v>145.00200000000001</v>
      </c>
      <c r="K723">
        <v>0</v>
      </c>
    </row>
    <row r="724" spans="1:11">
      <c r="A724">
        <v>16053</v>
      </c>
      <c r="B724" t="s">
        <v>1638</v>
      </c>
      <c r="C724" t="s">
        <v>530</v>
      </c>
      <c r="E724" t="s">
        <v>1378</v>
      </c>
      <c r="F724">
        <v>82</v>
      </c>
      <c r="G724">
        <v>1967</v>
      </c>
      <c r="H724">
        <v>406</v>
      </c>
      <c r="I724">
        <v>3.5950000000000002</v>
      </c>
      <c r="J724">
        <v>313.82600000000002</v>
      </c>
      <c r="K724">
        <v>153</v>
      </c>
    </row>
    <row r="725" spans="1:11">
      <c r="A725">
        <v>96095</v>
      </c>
      <c r="B725" t="s">
        <v>921</v>
      </c>
      <c r="C725" t="s">
        <v>547</v>
      </c>
      <c r="E725" t="s">
        <v>528</v>
      </c>
      <c r="F725">
        <v>16</v>
      </c>
      <c r="G725">
        <v>1968</v>
      </c>
      <c r="H725">
        <v>859</v>
      </c>
      <c r="I725">
        <v>0</v>
      </c>
      <c r="J725">
        <v>0</v>
      </c>
      <c r="K725">
        <v>0</v>
      </c>
    </row>
    <row r="726" spans="1:11">
      <c r="A726">
        <v>14055</v>
      </c>
      <c r="B726" t="s">
        <v>921</v>
      </c>
      <c r="C726" t="s">
        <v>530</v>
      </c>
      <c r="E726" t="s">
        <v>625</v>
      </c>
      <c r="F726">
        <v>68</v>
      </c>
      <c r="G726">
        <v>1956</v>
      </c>
      <c r="H726">
        <v>305</v>
      </c>
      <c r="I726">
        <v>7.0090000000000003</v>
      </c>
      <c r="J726">
        <v>556.67100000000005</v>
      </c>
      <c r="K726">
        <v>246</v>
      </c>
    </row>
    <row r="727" spans="1:11">
      <c r="A727">
        <v>16117</v>
      </c>
      <c r="B727" t="s">
        <v>921</v>
      </c>
      <c r="C727" t="s">
        <v>576</v>
      </c>
      <c r="E727" t="s">
        <v>625</v>
      </c>
      <c r="F727">
        <v>68</v>
      </c>
      <c r="G727">
        <v>1955</v>
      </c>
      <c r="H727">
        <v>322</v>
      </c>
      <c r="I727">
        <v>6.298</v>
      </c>
      <c r="J727">
        <v>502.16800000000001</v>
      </c>
      <c r="K727">
        <v>226</v>
      </c>
    </row>
    <row r="728" spans="1:11">
      <c r="A728">
        <v>10092</v>
      </c>
      <c r="B728" t="s">
        <v>922</v>
      </c>
      <c r="C728" t="s">
        <v>923</v>
      </c>
      <c r="D728" t="s">
        <v>80</v>
      </c>
      <c r="E728" t="s">
        <v>1014</v>
      </c>
      <c r="F728">
        <v>69</v>
      </c>
      <c r="G728">
        <v>1957</v>
      </c>
      <c r="H728">
        <v>665</v>
      </c>
      <c r="I728">
        <v>0.75</v>
      </c>
      <c r="J728">
        <v>24.803000000000001</v>
      </c>
      <c r="K728">
        <v>0</v>
      </c>
    </row>
    <row r="729" spans="1:11">
      <c r="A729">
        <v>11051</v>
      </c>
      <c r="B729" t="s">
        <v>1068</v>
      </c>
      <c r="C729" t="s">
        <v>540</v>
      </c>
      <c r="E729" t="s">
        <v>125</v>
      </c>
      <c r="F729">
        <v>22</v>
      </c>
      <c r="G729">
        <v>1970</v>
      </c>
      <c r="H729">
        <v>225</v>
      </c>
      <c r="I729">
        <v>12.000999999999999</v>
      </c>
      <c r="J729">
        <v>894.46799999999996</v>
      </c>
      <c r="K729">
        <v>408</v>
      </c>
    </row>
    <row r="730" spans="1:11">
      <c r="A730">
        <v>96024</v>
      </c>
      <c r="B730" t="s">
        <v>924</v>
      </c>
      <c r="C730" t="s">
        <v>530</v>
      </c>
      <c r="E730" t="s">
        <v>682</v>
      </c>
      <c r="F730">
        <v>10</v>
      </c>
      <c r="G730">
        <v>1963</v>
      </c>
      <c r="H730">
        <v>420</v>
      </c>
      <c r="I730">
        <v>6.2809999999999997</v>
      </c>
      <c r="J730">
        <v>284.66199999999998</v>
      </c>
      <c r="K730">
        <v>39</v>
      </c>
    </row>
    <row r="731" spans="1:11">
      <c r="A731">
        <v>96152</v>
      </c>
      <c r="B731" t="s">
        <v>924</v>
      </c>
      <c r="C731" t="s">
        <v>509</v>
      </c>
      <c r="E731" t="s">
        <v>682</v>
      </c>
      <c r="F731">
        <v>10</v>
      </c>
      <c r="G731">
        <v>1987</v>
      </c>
      <c r="H731">
        <v>283</v>
      </c>
      <c r="I731">
        <v>14.688000000000001</v>
      </c>
      <c r="J731">
        <v>630.005</v>
      </c>
      <c r="K731">
        <v>96</v>
      </c>
    </row>
    <row r="732" spans="1:11">
      <c r="A732">
        <v>96151</v>
      </c>
      <c r="B732" t="s">
        <v>925</v>
      </c>
      <c r="C732" t="s">
        <v>650</v>
      </c>
      <c r="D732" t="s">
        <v>80</v>
      </c>
      <c r="E732" t="s">
        <v>682</v>
      </c>
      <c r="F732">
        <v>10</v>
      </c>
      <c r="G732">
        <v>1989</v>
      </c>
      <c r="H732">
        <v>860</v>
      </c>
      <c r="I732">
        <v>0</v>
      </c>
      <c r="J732">
        <v>0</v>
      </c>
      <c r="K732">
        <v>0</v>
      </c>
    </row>
    <row r="733" spans="1:11">
      <c r="A733">
        <v>96025</v>
      </c>
      <c r="B733" t="s">
        <v>925</v>
      </c>
      <c r="C733" t="s">
        <v>593</v>
      </c>
      <c r="D733" t="s">
        <v>80</v>
      </c>
      <c r="E733" t="s">
        <v>682</v>
      </c>
      <c r="F733">
        <v>10</v>
      </c>
      <c r="G733">
        <v>1965</v>
      </c>
      <c r="H733">
        <v>581</v>
      </c>
      <c r="I733">
        <v>2.7810000000000001</v>
      </c>
      <c r="J733">
        <v>89.33</v>
      </c>
      <c r="K733">
        <v>15</v>
      </c>
    </row>
    <row r="734" spans="1:11">
      <c r="A734">
        <v>16132</v>
      </c>
      <c r="B734" t="s">
        <v>1639</v>
      </c>
      <c r="C734" t="s">
        <v>1216</v>
      </c>
      <c r="D734" t="s">
        <v>651</v>
      </c>
      <c r="E734" t="s">
        <v>1123</v>
      </c>
      <c r="F734">
        <v>2</v>
      </c>
      <c r="G734">
        <v>2008</v>
      </c>
      <c r="H734">
        <v>861</v>
      </c>
      <c r="I734">
        <v>0</v>
      </c>
      <c r="J734">
        <v>0</v>
      </c>
      <c r="K734">
        <v>0</v>
      </c>
    </row>
    <row r="735" spans="1:11">
      <c r="A735">
        <v>16133</v>
      </c>
      <c r="B735" t="s">
        <v>1639</v>
      </c>
      <c r="C735" t="s">
        <v>1640</v>
      </c>
      <c r="D735" t="s">
        <v>651</v>
      </c>
      <c r="E735" t="s">
        <v>1123</v>
      </c>
      <c r="F735">
        <v>2</v>
      </c>
      <c r="G735">
        <v>2005</v>
      </c>
      <c r="H735">
        <v>862</v>
      </c>
      <c r="I735">
        <v>0</v>
      </c>
      <c r="J735">
        <v>0</v>
      </c>
      <c r="K735">
        <v>0</v>
      </c>
    </row>
    <row r="736" spans="1:11">
      <c r="A736">
        <v>96129</v>
      </c>
      <c r="B736" t="s">
        <v>926</v>
      </c>
      <c r="C736" t="s">
        <v>589</v>
      </c>
      <c r="E736" t="s">
        <v>462</v>
      </c>
      <c r="F736">
        <v>7</v>
      </c>
      <c r="G736">
        <v>1971</v>
      </c>
      <c r="H736">
        <v>863</v>
      </c>
      <c r="I736">
        <v>0</v>
      </c>
      <c r="J736">
        <v>0</v>
      </c>
      <c r="K736">
        <v>0</v>
      </c>
    </row>
    <row r="737" spans="1:11">
      <c r="A737">
        <v>15054</v>
      </c>
      <c r="B737" t="s">
        <v>927</v>
      </c>
      <c r="C737" t="s">
        <v>834</v>
      </c>
      <c r="D737" t="s">
        <v>64</v>
      </c>
      <c r="E737" t="s">
        <v>474</v>
      </c>
      <c r="F737">
        <v>1</v>
      </c>
      <c r="G737">
        <v>2005</v>
      </c>
      <c r="H737">
        <v>864</v>
      </c>
      <c r="I737">
        <v>0</v>
      </c>
      <c r="J737">
        <v>0</v>
      </c>
      <c r="K737">
        <v>0</v>
      </c>
    </row>
    <row r="738" spans="1:11">
      <c r="A738">
        <v>28047</v>
      </c>
      <c r="B738" t="s">
        <v>927</v>
      </c>
      <c r="C738" t="s">
        <v>928</v>
      </c>
      <c r="E738" t="s">
        <v>1419</v>
      </c>
      <c r="F738">
        <v>54</v>
      </c>
      <c r="G738">
        <v>1962</v>
      </c>
      <c r="H738">
        <v>194</v>
      </c>
      <c r="I738">
        <v>15.532</v>
      </c>
      <c r="J738">
        <v>1099.83</v>
      </c>
      <c r="K738">
        <v>421</v>
      </c>
    </row>
    <row r="739" spans="1:11">
      <c r="A739">
        <v>17080</v>
      </c>
      <c r="B739" t="s">
        <v>1641</v>
      </c>
      <c r="C739" t="s">
        <v>489</v>
      </c>
      <c r="D739" t="s">
        <v>64</v>
      </c>
      <c r="E739" t="s">
        <v>1132</v>
      </c>
      <c r="F739">
        <v>73</v>
      </c>
      <c r="G739">
        <v>2002</v>
      </c>
      <c r="H739">
        <v>865</v>
      </c>
      <c r="I739">
        <v>0</v>
      </c>
      <c r="J739">
        <v>0</v>
      </c>
      <c r="K739">
        <v>0</v>
      </c>
    </row>
    <row r="740" spans="1:11">
      <c r="A740">
        <v>29023</v>
      </c>
      <c r="B740" t="s">
        <v>929</v>
      </c>
      <c r="C740" t="s">
        <v>508</v>
      </c>
      <c r="E740" t="s">
        <v>1091</v>
      </c>
      <c r="F740">
        <v>56</v>
      </c>
      <c r="G740">
        <v>1947</v>
      </c>
      <c r="H740">
        <v>232</v>
      </c>
      <c r="I740">
        <v>14.563000000000001</v>
      </c>
      <c r="J740">
        <v>856.69399999999996</v>
      </c>
      <c r="K740">
        <v>333</v>
      </c>
    </row>
    <row r="741" spans="1:11">
      <c r="A741">
        <v>11013</v>
      </c>
      <c r="B741" t="s">
        <v>1069</v>
      </c>
      <c r="C741" t="s">
        <v>511</v>
      </c>
      <c r="D741" t="s">
        <v>80</v>
      </c>
      <c r="E741" t="s">
        <v>1091</v>
      </c>
      <c r="F741">
        <v>56</v>
      </c>
      <c r="G741">
        <v>1948</v>
      </c>
      <c r="H741">
        <v>255</v>
      </c>
      <c r="I741">
        <v>12.5</v>
      </c>
      <c r="J741">
        <v>748.23500000000001</v>
      </c>
      <c r="K741">
        <v>287</v>
      </c>
    </row>
    <row r="742" spans="1:11">
      <c r="A742">
        <v>12064</v>
      </c>
      <c r="B742" t="s">
        <v>1070</v>
      </c>
      <c r="C742" t="s">
        <v>540</v>
      </c>
      <c r="E742" t="s">
        <v>1135</v>
      </c>
      <c r="F742">
        <v>74</v>
      </c>
      <c r="G742">
        <v>1981</v>
      </c>
      <c r="H742">
        <v>262</v>
      </c>
      <c r="I742">
        <v>16.344000000000001</v>
      </c>
      <c r="J742">
        <v>716.55100000000004</v>
      </c>
      <c r="K742">
        <v>159</v>
      </c>
    </row>
    <row r="743" spans="1:11">
      <c r="A743">
        <v>22990</v>
      </c>
      <c r="B743" t="s">
        <v>1070</v>
      </c>
      <c r="C743" t="s">
        <v>589</v>
      </c>
      <c r="E743" t="s">
        <v>506</v>
      </c>
      <c r="F743">
        <v>29</v>
      </c>
      <c r="G743">
        <v>1967</v>
      </c>
      <c r="H743">
        <v>292</v>
      </c>
      <c r="I743">
        <v>13.47</v>
      </c>
      <c r="J743">
        <v>590.42700000000002</v>
      </c>
      <c r="K743">
        <v>119</v>
      </c>
    </row>
    <row r="744" spans="1:11">
      <c r="A744">
        <v>28055</v>
      </c>
      <c r="B744" t="s">
        <v>930</v>
      </c>
      <c r="C744" t="s">
        <v>773</v>
      </c>
      <c r="D744" t="s">
        <v>80</v>
      </c>
      <c r="E744" t="s">
        <v>1091</v>
      </c>
      <c r="F744">
        <v>56</v>
      </c>
      <c r="G744">
        <v>1970</v>
      </c>
      <c r="H744">
        <v>28</v>
      </c>
      <c r="I744">
        <v>36</v>
      </c>
      <c r="J744">
        <v>3036.0749999999998</v>
      </c>
      <c r="K744">
        <v>1506</v>
      </c>
    </row>
    <row r="745" spans="1:11">
      <c r="A745">
        <v>27052</v>
      </c>
      <c r="B745" t="s">
        <v>930</v>
      </c>
      <c r="C745" t="s">
        <v>503</v>
      </c>
      <c r="D745" t="s">
        <v>80</v>
      </c>
      <c r="E745" t="s">
        <v>170</v>
      </c>
      <c r="F745">
        <v>19</v>
      </c>
      <c r="G745">
        <v>1955</v>
      </c>
      <c r="H745">
        <v>396</v>
      </c>
      <c r="I745">
        <v>4.141</v>
      </c>
      <c r="J745">
        <v>328.72800000000001</v>
      </c>
      <c r="K745">
        <v>156</v>
      </c>
    </row>
    <row r="746" spans="1:11">
      <c r="A746">
        <v>10093</v>
      </c>
      <c r="B746" t="s">
        <v>931</v>
      </c>
      <c r="C746" t="s">
        <v>644</v>
      </c>
      <c r="E746" t="s">
        <v>1014</v>
      </c>
      <c r="F746">
        <v>69</v>
      </c>
      <c r="G746">
        <v>1947</v>
      </c>
      <c r="H746">
        <v>302</v>
      </c>
      <c r="I746">
        <v>7.0490000000000004</v>
      </c>
      <c r="J746">
        <v>561.69899999999996</v>
      </c>
      <c r="K746">
        <v>267</v>
      </c>
    </row>
    <row r="747" spans="1:11">
      <c r="A747">
        <v>16095</v>
      </c>
      <c r="B747" t="s">
        <v>1642</v>
      </c>
      <c r="C747" t="s">
        <v>787</v>
      </c>
      <c r="D747" t="s">
        <v>80</v>
      </c>
      <c r="E747" t="s">
        <v>1410</v>
      </c>
      <c r="F747">
        <v>84</v>
      </c>
      <c r="G747">
        <v>1944</v>
      </c>
      <c r="H747">
        <v>393</v>
      </c>
      <c r="I747">
        <v>7.19</v>
      </c>
      <c r="J747">
        <v>329.67200000000003</v>
      </c>
      <c r="K747">
        <v>35</v>
      </c>
    </row>
    <row r="748" spans="1:11">
      <c r="A748">
        <v>96042</v>
      </c>
      <c r="B748" t="s">
        <v>932</v>
      </c>
      <c r="C748" t="s">
        <v>520</v>
      </c>
      <c r="D748" t="s">
        <v>80</v>
      </c>
      <c r="E748" t="s">
        <v>474</v>
      </c>
      <c r="F748">
        <v>1</v>
      </c>
      <c r="G748">
        <v>1963</v>
      </c>
      <c r="H748">
        <v>866</v>
      </c>
      <c r="I748">
        <v>0</v>
      </c>
      <c r="J748">
        <v>0</v>
      </c>
      <c r="K748">
        <v>0</v>
      </c>
    </row>
    <row r="749" spans="1:11">
      <c r="A749">
        <v>17065</v>
      </c>
      <c r="B749" t="s">
        <v>1643</v>
      </c>
      <c r="C749" t="s">
        <v>1644</v>
      </c>
      <c r="D749" t="s">
        <v>64</v>
      </c>
      <c r="E749" t="s">
        <v>1378</v>
      </c>
      <c r="F749">
        <v>82</v>
      </c>
      <c r="G749">
        <v>2004</v>
      </c>
      <c r="H749">
        <v>681</v>
      </c>
      <c r="I749">
        <v>0.65600000000000003</v>
      </c>
      <c r="J749">
        <v>16.643999999999998</v>
      </c>
      <c r="K749">
        <v>0</v>
      </c>
    </row>
    <row r="750" spans="1:11">
      <c r="A750">
        <v>21756</v>
      </c>
      <c r="B750" t="s">
        <v>1645</v>
      </c>
      <c r="C750" t="s">
        <v>600</v>
      </c>
      <c r="D750" t="s">
        <v>80</v>
      </c>
      <c r="E750" t="s">
        <v>832</v>
      </c>
      <c r="F750">
        <v>31</v>
      </c>
      <c r="G750">
        <v>1985</v>
      </c>
      <c r="H750">
        <v>867</v>
      </c>
      <c r="I750">
        <v>0</v>
      </c>
      <c r="J750">
        <v>0</v>
      </c>
      <c r="K750">
        <v>0</v>
      </c>
    </row>
    <row r="751" spans="1:11">
      <c r="A751">
        <v>17045</v>
      </c>
      <c r="B751" t="s">
        <v>1646</v>
      </c>
      <c r="C751" t="s">
        <v>875</v>
      </c>
      <c r="D751" t="s">
        <v>651</v>
      </c>
      <c r="E751" t="s">
        <v>471</v>
      </c>
      <c r="F751">
        <v>51</v>
      </c>
      <c r="G751">
        <v>2007</v>
      </c>
      <c r="H751">
        <v>868</v>
      </c>
      <c r="I751">
        <v>0</v>
      </c>
      <c r="J751">
        <v>0</v>
      </c>
      <c r="K751">
        <v>0</v>
      </c>
    </row>
    <row r="752" spans="1:11">
      <c r="A752">
        <v>28004</v>
      </c>
      <c r="B752" t="s">
        <v>933</v>
      </c>
      <c r="C752" t="s">
        <v>530</v>
      </c>
      <c r="E752" t="s">
        <v>1091</v>
      </c>
      <c r="F752">
        <v>56</v>
      </c>
      <c r="G752">
        <v>1978</v>
      </c>
      <c r="H752">
        <v>80</v>
      </c>
      <c r="I752">
        <v>21.97</v>
      </c>
      <c r="J752">
        <v>2135.5369999999998</v>
      </c>
      <c r="K752">
        <v>1153</v>
      </c>
    </row>
    <row r="753" spans="1:11">
      <c r="A753">
        <v>16026</v>
      </c>
      <c r="B753" t="s">
        <v>1647</v>
      </c>
      <c r="C753" t="s">
        <v>595</v>
      </c>
      <c r="E753" t="s">
        <v>506</v>
      </c>
      <c r="F753">
        <v>29</v>
      </c>
      <c r="G753">
        <v>1992</v>
      </c>
      <c r="H753">
        <v>620</v>
      </c>
      <c r="I753">
        <v>1.2509999999999999</v>
      </c>
      <c r="J753">
        <v>64.414000000000001</v>
      </c>
      <c r="K753">
        <v>15</v>
      </c>
    </row>
    <row r="754" spans="1:11">
      <c r="A754">
        <v>16027</v>
      </c>
      <c r="B754" t="s">
        <v>1207</v>
      </c>
      <c r="C754" t="s">
        <v>568</v>
      </c>
      <c r="D754" t="s">
        <v>80</v>
      </c>
      <c r="E754" t="s">
        <v>506</v>
      </c>
      <c r="F754">
        <v>29</v>
      </c>
      <c r="G754">
        <v>1972</v>
      </c>
      <c r="H754">
        <v>369</v>
      </c>
      <c r="I754">
        <v>8.798</v>
      </c>
      <c r="J754">
        <v>372.59500000000003</v>
      </c>
      <c r="K754">
        <v>43</v>
      </c>
    </row>
    <row r="755" spans="1:11">
      <c r="A755">
        <v>12017</v>
      </c>
      <c r="B755" t="s">
        <v>1207</v>
      </c>
      <c r="C755" t="s">
        <v>639</v>
      </c>
      <c r="D755" t="s">
        <v>80</v>
      </c>
      <c r="E755" t="s">
        <v>471</v>
      </c>
      <c r="F755">
        <v>51</v>
      </c>
      <c r="G755">
        <v>1968</v>
      </c>
      <c r="H755">
        <v>93</v>
      </c>
      <c r="I755">
        <v>30.187999999999999</v>
      </c>
      <c r="J755">
        <v>1986.17</v>
      </c>
      <c r="K755">
        <v>819</v>
      </c>
    </row>
    <row r="756" spans="1:11">
      <c r="A756">
        <v>10135</v>
      </c>
      <c r="B756" t="s">
        <v>934</v>
      </c>
      <c r="C756" t="s">
        <v>530</v>
      </c>
      <c r="E756" t="s">
        <v>474</v>
      </c>
      <c r="F756">
        <v>1</v>
      </c>
      <c r="G756">
        <v>1945</v>
      </c>
      <c r="H756">
        <v>869</v>
      </c>
      <c r="I756">
        <v>0</v>
      </c>
      <c r="J756">
        <v>0</v>
      </c>
      <c r="K756">
        <v>0</v>
      </c>
    </row>
    <row r="757" spans="1:11">
      <c r="A757">
        <v>14062</v>
      </c>
      <c r="B757" t="s">
        <v>1648</v>
      </c>
      <c r="C757" t="s">
        <v>576</v>
      </c>
      <c r="E757" t="s">
        <v>1128</v>
      </c>
      <c r="F757">
        <v>76</v>
      </c>
      <c r="G757">
        <v>1948</v>
      </c>
      <c r="H757">
        <v>870</v>
      </c>
      <c r="I757">
        <v>0</v>
      </c>
      <c r="J757">
        <v>0</v>
      </c>
      <c r="K757">
        <v>0</v>
      </c>
    </row>
    <row r="758" spans="1:11">
      <c r="A758">
        <v>17077</v>
      </c>
      <c r="B758" t="s">
        <v>1649</v>
      </c>
      <c r="C758" t="s">
        <v>748</v>
      </c>
      <c r="D758" t="s">
        <v>80</v>
      </c>
      <c r="E758" t="s">
        <v>142</v>
      </c>
      <c r="F758">
        <v>48</v>
      </c>
      <c r="G758">
        <v>1999</v>
      </c>
      <c r="H758">
        <v>676</v>
      </c>
      <c r="I758">
        <v>0.375</v>
      </c>
      <c r="J758">
        <v>17.544</v>
      </c>
      <c r="K758">
        <v>0</v>
      </c>
    </row>
    <row r="759" spans="1:11">
      <c r="A759">
        <v>12046</v>
      </c>
      <c r="B759" t="s">
        <v>1208</v>
      </c>
      <c r="C759" t="s">
        <v>500</v>
      </c>
      <c r="E759" t="s">
        <v>477</v>
      </c>
      <c r="F759">
        <v>21</v>
      </c>
      <c r="G759">
        <v>1991</v>
      </c>
      <c r="H759">
        <v>871</v>
      </c>
      <c r="I759">
        <v>0</v>
      </c>
      <c r="J759">
        <v>0</v>
      </c>
      <c r="K759">
        <v>0</v>
      </c>
    </row>
    <row r="760" spans="1:11">
      <c r="A760">
        <v>16114</v>
      </c>
      <c r="B760" t="s">
        <v>1208</v>
      </c>
      <c r="C760" t="s">
        <v>508</v>
      </c>
      <c r="E760" t="s">
        <v>477</v>
      </c>
      <c r="F760">
        <v>21</v>
      </c>
      <c r="G760">
        <v>1954</v>
      </c>
      <c r="H760">
        <v>612</v>
      </c>
      <c r="I760">
        <v>2.5</v>
      </c>
      <c r="J760">
        <v>66.67</v>
      </c>
      <c r="K760">
        <v>0</v>
      </c>
    </row>
    <row r="761" spans="1:11">
      <c r="A761">
        <v>28010</v>
      </c>
      <c r="B761" t="s">
        <v>935</v>
      </c>
      <c r="C761" t="s">
        <v>530</v>
      </c>
      <c r="E761" t="s">
        <v>474</v>
      </c>
      <c r="F761">
        <v>1</v>
      </c>
      <c r="G761">
        <v>1969</v>
      </c>
      <c r="H761">
        <v>219</v>
      </c>
      <c r="I761">
        <v>13.625</v>
      </c>
      <c r="J761">
        <v>931.11400000000003</v>
      </c>
      <c r="K761">
        <v>377</v>
      </c>
    </row>
    <row r="762" spans="1:11">
      <c r="A762">
        <v>23046</v>
      </c>
      <c r="B762" t="s">
        <v>936</v>
      </c>
      <c r="C762" t="s">
        <v>508</v>
      </c>
      <c r="E762" t="s">
        <v>1120</v>
      </c>
      <c r="F762">
        <v>44</v>
      </c>
      <c r="G762">
        <v>1966</v>
      </c>
      <c r="H762">
        <v>872</v>
      </c>
      <c r="I762">
        <v>0</v>
      </c>
      <c r="J762">
        <v>0</v>
      </c>
      <c r="K762">
        <v>0</v>
      </c>
    </row>
    <row r="763" spans="1:11">
      <c r="A763">
        <v>17014</v>
      </c>
      <c r="B763" t="s">
        <v>1650</v>
      </c>
      <c r="C763" t="s">
        <v>1168</v>
      </c>
      <c r="E763" t="s">
        <v>1132</v>
      </c>
      <c r="F763">
        <v>73</v>
      </c>
      <c r="G763">
        <v>1963</v>
      </c>
      <c r="H763">
        <v>873</v>
      </c>
      <c r="I763">
        <v>0</v>
      </c>
      <c r="J763">
        <v>0</v>
      </c>
      <c r="K763">
        <v>0</v>
      </c>
    </row>
    <row r="764" spans="1:11">
      <c r="A764">
        <v>99551</v>
      </c>
      <c r="B764" t="s">
        <v>937</v>
      </c>
      <c r="C764" t="s">
        <v>522</v>
      </c>
      <c r="E764" t="s">
        <v>457</v>
      </c>
      <c r="F764">
        <v>20</v>
      </c>
      <c r="G764">
        <v>1954</v>
      </c>
      <c r="H764">
        <v>392</v>
      </c>
      <c r="I764">
        <v>4.657</v>
      </c>
      <c r="J764">
        <v>331.75</v>
      </c>
      <c r="K764">
        <v>124</v>
      </c>
    </row>
    <row r="765" spans="1:11">
      <c r="A765">
        <v>28002</v>
      </c>
      <c r="B765" t="s">
        <v>1651</v>
      </c>
      <c r="C765" t="s">
        <v>522</v>
      </c>
      <c r="E765" t="s">
        <v>457</v>
      </c>
      <c r="F765">
        <v>20</v>
      </c>
      <c r="G765">
        <v>1996</v>
      </c>
      <c r="H765">
        <v>471</v>
      </c>
      <c r="I765">
        <v>1.4059999999999999</v>
      </c>
      <c r="J765">
        <v>201.34399999999999</v>
      </c>
      <c r="K765">
        <v>124</v>
      </c>
    </row>
    <row r="766" spans="1:11">
      <c r="A766">
        <v>29054</v>
      </c>
      <c r="B766" t="s">
        <v>938</v>
      </c>
      <c r="C766" t="s">
        <v>493</v>
      </c>
      <c r="E766" t="s">
        <v>470</v>
      </c>
      <c r="F766">
        <v>64</v>
      </c>
      <c r="G766">
        <v>1971</v>
      </c>
      <c r="H766">
        <v>482</v>
      </c>
      <c r="I766">
        <v>4.5309999999999997</v>
      </c>
      <c r="J766">
        <v>188.56800000000001</v>
      </c>
      <c r="K766">
        <v>0</v>
      </c>
    </row>
    <row r="767" spans="1:11">
      <c r="A767">
        <v>11022</v>
      </c>
      <c r="B767" t="s">
        <v>1071</v>
      </c>
      <c r="C767" t="s">
        <v>819</v>
      </c>
      <c r="E767" t="s">
        <v>186</v>
      </c>
      <c r="F767">
        <v>33</v>
      </c>
      <c r="G767">
        <v>1972</v>
      </c>
      <c r="H767">
        <v>343</v>
      </c>
      <c r="I767">
        <v>10.5</v>
      </c>
      <c r="J767">
        <v>426.03100000000001</v>
      </c>
      <c r="K767">
        <v>38</v>
      </c>
    </row>
    <row r="768" spans="1:11">
      <c r="A768">
        <v>15001</v>
      </c>
      <c r="B768" t="s">
        <v>1652</v>
      </c>
      <c r="C768" t="s">
        <v>522</v>
      </c>
      <c r="E768" t="s">
        <v>131</v>
      </c>
      <c r="F768">
        <v>30</v>
      </c>
      <c r="G768">
        <v>1961</v>
      </c>
      <c r="H768">
        <v>167</v>
      </c>
      <c r="I768">
        <v>23.780999999999999</v>
      </c>
      <c r="J768">
        <v>1292.6569999999999</v>
      </c>
      <c r="K768">
        <v>463</v>
      </c>
    </row>
    <row r="769" spans="1:11">
      <c r="A769">
        <v>98304</v>
      </c>
      <c r="B769" t="s">
        <v>939</v>
      </c>
      <c r="C769" t="s">
        <v>940</v>
      </c>
      <c r="D769" t="s">
        <v>80</v>
      </c>
      <c r="E769" t="s">
        <v>1123</v>
      </c>
      <c r="F769">
        <v>2</v>
      </c>
      <c r="G769">
        <v>1960</v>
      </c>
      <c r="H769">
        <v>311</v>
      </c>
      <c r="I769">
        <v>10.875999999999999</v>
      </c>
      <c r="J769">
        <v>539.81700000000001</v>
      </c>
      <c r="K769">
        <v>135</v>
      </c>
    </row>
    <row r="770" spans="1:11">
      <c r="A770">
        <v>99602</v>
      </c>
      <c r="B770" t="s">
        <v>941</v>
      </c>
      <c r="C770" t="s">
        <v>920</v>
      </c>
      <c r="D770" t="s">
        <v>80</v>
      </c>
      <c r="E770" t="s">
        <v>1123</v>
      </c>
      <c r="F770">
        <v>2</v>
      </c>
      <c r="G770">
        <v>1962</v>
      </c>
      <c r="H770">
        <v>874</v>
      </c>
      <c r="I770">
        <v>0</v>
      </c>
      <c r="J770">
        <v>0</v>
      </c>
      <c r="K770">
        <v>0</v>
      </c>
    </row>
    <row r="771" spans="1:11">
      <c r="A771">
        <v>14005</v>
      </c>
      <c r="B771" t="s">
        <v>1653</v>
      </c>
      <c r="C771" t="s">
        <v>500</v>
      </c>
      <c r="E771" t="s">
        <v>625</v>
      </c>
      <c r="F771">
        <v>68</v>
      </c>
      <c r="G771">
        <v>1988</v>
      </c>
      <c r="H771">
        <v>575</v>
      </c>
      <c r="I771">
        <v>2.4380000000000002</v>
      </c>
      <c r="J771">
        <v>91.561000000000007</v>
      </c>
      <c r="K771">
        <v>0</v>
      </c>
    </row>
    <row r="772" spans="1:11">
      <c r="A772">
        <v>13063</v>
      </c>
      <c r="B772" t="s">
        <v>1247</v>
      </c>
      <c r="C772" t="s">
        <v>511</v>
      </c>
      <c r="D772" t="s">
        <v>80</v>
      </c>
      <c r="E772" t="s">
        <v>474</v>
      </c>
      <c r="F772">
        <v>1</v>
      </c>
      <c r="G772">
        <v>1953</v>
      </c>
      <c r="H772">
        <v>641</v>
      </c>
      <c r="I772">
        <v>1.8129999999999999</v>
      </c>
      <c r="J772">
        <v>48.335999999999999</v>
      </c>
      <c r="K772">
        <v>0</v>
      </c>
    </row>
    <row r="773" spans="1:11">
      <c r="A773">
        <v>26034</v>
      </c>
      <c r="B773" t="s">
        <v>942</v>
      </c>
      <c r="C773" t="s">
        <v>722</v>
      </c>
      <c r="E773" t="s">
        <v>532</v>
      </c>
      <c r="F773">
        <v>63</v>
      </c>
      <c r="G773">
        <v>1954</v>
      </c>
      <c r="H773">
        <v>91</v>
      </c>
      <c r="I773">
        <v>26.687999999999999</v>
      </c>
      <c r="J773">
        <v>1994.08</v>
      </c>
      <c r="K773">
        <v>1013</v>
      </c>
    </row>
    <row r="774" spans="1:11">
      <c r="A774">
        <v>12043</v>
      </c>
      <c r="B774" t="s">
        <v>1209</v>
      </c>
      <c r="C774" t="s">
        <v>700</v>
      </c>
      <c r="D774" t="s">
        <v>80</v>
      </c>
      <c r="E774" t="s">
        <v>142</v>
      </c>
      <c r="F774">
        <v>48</v>
      </c>
      <c r="G774">
        <v>1966</v>
      </c>
      <c r="H774">
        <v>446</v>
      </c>
      <c r="I774">
        <v>3.8130000000000002</v>
      </c>
      <c r="J774">
        <v>228.43199999999999</v>
      </c>
      <c r="K774">
        <v>88</v>
      </c>
    </row>
    <row r="775" spans="1:11">
      <c r="A775">
        <v>21754</v>
      </c>
      <c r="B775" t="s">
        <v>943</v>
      </c>
      <c r="C775" t="s">
        <v>540</v>
      </c>
      <c r="E775" t="s">
        <v>1129</v>
      </c>
      <c r="F775">
        <v>55</v>
      </c>
      <c r="G775">
        <v>1976</v>
      </c>
      <c r="H775">
        <v>77</v>
      </c>
      <c r="I775">
        <v>35.125</v>
      </c>
      <c r="J775">
        <v>2166.46</v>
      </c>
      <c r="K775">
        <v>830</v>
      </c>
    </row>
    <row r="776" spans="1:11">
      <c r="A776">
        <v>21755</v>
      </c>
      <c r="B776" t="s">
        <v>943</v>
      </c>
      <c r="C776" t="s">
        <v>498</v>
      </c>
      <c r="E776" t="s">
        <v>832</v>
      </c>
      <c r="F776">
        <v>31</v>
      </c>
      <c r="G776">
        <v>1981</v>
      </c>
      <c r="H776">
        <v>192</v>
      </c>
      <c r="I776">
        <v>11.625</v>
      </c>
      <c r="J776">
        <v>1102.664</v>
      </c>
      <c r="K776">
        <v>548</v>
      </c>
    </row>
    <row r="777" spans="1:11">
      <c r="A777">
        <v>21752</v>
      </c>
      <c r="B777" t="s">
        <v>943</v>
      </c>
      <c r="C777" t="s">
        <v>493</v>
      </c>
      <c r="E777" t="s">
        <v>832</v>
      </c>
      <c r="F777">
        <v>31</v>
      </c>
      <c r="G777">
        <v>1956</v>
      </c>
      <c r="H777">
        <v>336</v>
      </c>
      <c r="I777">
        <v>4.25</v>
      </c>
      <c r="J777">
        <v>436.37099999999998</v>
      </c>
      <c r="K777">
        <v>233</v>
      </c>
    </row>
    <row r="778" spans="1:11">
      <c r="A778">
        <v>21837</v>
      </c>
      <c r="B778" t="s">
        <v>944</v>
      </c>
      <c r="C778" t="s">
        <v>714</v>
      </c>
      <c r="D778" t="s">
        <v>80</v>
      </c>
      <c r="E778" t="s">
        <v>832</v>
      </c>
      <c r="F778">
        <v>31</v>
      </c>
      <c r="G778">
        <v>1982</v>
      </c>
      <c r="H778">
        <v>876</v>
      </c>
      <c r="I778">
        <v>0</v>
      </c>
      <c r="J778">
        <v>0</v>
      </c>
      <c r="K778">
        <v>0</v>
      </c>
    </row>
    <row r="779" spans="1:11">
      <c r="A779">
        <v>21753</v>
      </c>
      <c r="B779" t="s">
        <v>944</v>
      </c>
      <c r="C779" t="s">
        <v>817</v>
      </c>
      <c r="D779" t="s">
        <v>80</v>
      </c>
      <c r="E779" t="s">
        <v>832</v>
      </c>
      <c r="F779">
        <v>31</v>
      </c>
      <c r="G779">
        <v>1957</v>
      </c>
      <c r="H779">
        <v>875</v>
      </c>
      <c r="I779">
        <v>0</v>
      </c>
      <c r="J779">
        <v>0</v>
      </c>
      <c r="K779">
        <v>0</v>
      </c>
    </row>
    <row r="780" spans="1:11">
      <c r="A780">
        <v>96026</v>
      </c>
      <c r="B780" t="s">
        <v>945</v>
      </c>
      <c r="C780" t="s">
        <v>522</v>
      </c>
      <c r="E780" t="s">
        <v>682</v>
      </c>
      <c r="F780">
        <v>10</v>
      </c>
      <c r="G780">
        <v>1960</v>
      </c>
      <c r="H780">
        <v>877</v>
      </c>
      <c r="I780">
        <v>0</v>
      </c>
      <c r="J780">
        <v>0</v>
      </c>
      <c r="K780">
        <v>0</v>
      </c>
    </row>
    <row r="781" spans="1:11">
      <c r="A781">
        <v>96027</v>
      </c>
      <c r="B781" t="s">
        <v>1072</v>
      </c>
      <c r="C781" t="s">
        <v>600</v>
      </c>
      <c r="D781" t="s">
        <v>80</v>
      </c>
      <c r="E781" t="s">
        <v>682</v>
      </c>
      <c r="F781">
        <v>10</v>
      </c>
      <c r="G781">
        <v>1961</v>
      </c>
      <c r="H781">
        <v>878</v>
      </c>
      <c r="I781">
        <v>0</v>
      </c>
      <c r="J781">
        <v>0</v>
      </c>
      <c r="K781">
        <v>0</v>
      </c>
    </row>
    <row r="782" spans="1:11">
      <c r="A782">
        <v>10048</v>
      </c>
      <c r="B782" t="s">
        <v>946</v>
      </c>
      <c r="C782" t="s">
        <v>576</v>
      </c>
      <c r="E782" t="s">
        <v>532</v>
      </c>
      <c r="F782">
        <v>63</v>
      </c>
      <c r="G782">
        <v>1996</v>
      </c>
      <c r="H782">
        <v>43</v>
      </c>
      <c r="I782">
        <v>45.125</v>
      </c>
      <c r="J782">
        <v>2720.4209999999998</v>
      </c>
      <c r="K782">
        <v>1136</v>
      </c>
    </row>
    <row r="783" spans="1:11">
      <c r="A783">
        <v>16140</v>
      </c>
      <c r="B783" t="s">
        <v>1654</v>
      </c>
      <c r="C783" t="s">
        <v>1655</v>
      </c>
      <c r="E783" t="s">
        <v>474</v>
      </c>
      <c r="F783">
        <v>1</v>
      </c>
      <c r="G783">
        <v>1951</v>
      </c>
      <c r="H783">
        <v>879</v>
      </c>
      <c r="I783">
        <v>0</v>
      </c>
      <c r="J783">
        <v>0</v>
      </c>
      <c r="K783">
        <v>0</v>
      </c>
    </row>
    <row r="784" spans="1:11">
      <c r="A784">
        <v>24320</v>
      </c>
      <c r="B784" t="s">
        <v>947</v>
      </c>
      <c r="C784" t="s">
        <v>948</v>
      </c>
      <c r="D784" t="s">
        <v>80</v>
      </c>
      <c r="E784" t="s">
        <v>170</v>
      </c>
      <c r="F784">
        <v>19</v>
      </c>
      <c r="G784">
        <v>1963</v>
      </c>
      <c r="H784">
        <v>516</v>
      </c>
      <c r="I784">
        <v>2.7509999999999999</v>
      </c>
      <c r="J784">
        <v>142.02000000000001</v>
      </c>
      <c r="K784">
        <v>40</v>
      </c>
    </row>
    <row r="785" spans="1:11">
      <c r="A785">
        <v>10159</v>
      </c>
      <c r="B785" t="s">
        <v>949</v>
      </c>
      <c r="C785" t="s">
        <v>562</v>
      </c>
      <c r="E785" t="s">
        <v>1461</v>
      </c>
      <c r="F785">
        <v>77</v>
      </c>
      <c r="G785">
        <v>1949</v>
      </c>
      <c r="H785">
        <v>191</v>
      </c>
      <c r="I785">
        <v>18.376999999999999</v>
      </c>
      <c r="J785">
        <v>1103.019</v>
      </c>
      <c r="K785">
        <v>432</v>
      </c>
    </row>
    <row r="786" spans="1:11">
      <c r="A786">
        <v>10163</v>
      </c>
      <c r="B786" t="s">
        <v>950</v>
      </c>
      <c r="C786" t="s">
        <v>568</v>
      </c>
      <c r="D786" t="s">
        <v>80</v>
      </c>
      <c r="E786" t="s">
        <v>1461</v>
      </c>
      <c r="F786">
        <v>77</v>
      </c>
      <c r="G786">
        <v>1952</v>
      </c>
      <c r="H786">
        <v>56</v>
      </c>
      <c r="I786">
        <v>31.875</v>
      </c>
      <c r="J786">
        <v>2420.9850000000001</v>
      </c>
      <c r="K786">
        <v>1251</v>
      </c>
    </row>
    <row r="787" spans="1:11">
      <c r="A787">
        <v>13036</v>
      </c>
      <c r="B787" t="s">
        <v>950</v>
      </c>
      <c r="C787" t="s">
        <v>511</v>
      </c>
      <c r="D787" t="s">
        <v>80</v>
      </c>
      <c r="E787" t="s">
        <v>1128</v>
      </c>
      <c r="F787">
        <v>76</v>
      </c>
      <c r="G787">
        <v>1957</v>
      </c>
      <c r="H787">
        <v>880</v>
      </c>
      <c r="I787">
        <v>0</v>
      </c>
      <c r="J787">
        <v>0</v>
      </c>
      <c r="K787">
        <v>0</v>
      </c>
    </row>
    <row r="788" spans="1:11">
      <c r="A788">
        <v>29062</v>
      </c>
      <c r="B788" t="s">
        <v>951</v>
      </c>
      <c r="C788" t="s">
        <v>1656</v>
      </c>
      <c r="E788" t="s">
        <v>457</v>
      </c>
      <c r="F788">
        <v>20</v>
      </c>
      <c r="G788">
        <v>1999</v>
      </c>
      <c r="H788">
        <v>5</v>
      </c>
      <c r="I788">
        <v>55.25</v>
      </c>
      <c r="J788">
        <v>4026.8649999999998</v>
      </c>
      <c r="K788">
        <v>1671</v>
      </c>
    </row>
    <row r="789" spans="1:11">
      <c r="A789">
        <v>29061</v>
      </c>
      <c r="B789" t="s">
        <v>951</v>
      </c>
      <c r="C789" t="s">
        <v>1657</v>
      </c>
      <c r="E789" t="s">
        <v>457</v>
      </c>
      <c r="F789">
        <v>20</v>
      </c>
      <c r="G789">
        <v>1970</v>
      </c>
      <c r="H789">
        <v>114</v>
      </c>
      <c r="I789">
        <v>27.25</v>
      </c>
      <c r="J789">
        <v>1823.4390000000001</v>
      </c>
      <c r="K789">
        <v>643</v>
      </c>
    </row>
    <row r="790" spans="1:11">
      <c r="A790">
        <v>23068</v>
      </c>
      <c r="B790" t="s">
        <v>952</v>
      </c>
      <c r="C790" t="s">
        <v>522</v>
      </c>
      <c r="E790" t="s">
        <v>170</v>
      </c>
      <c r="F790">
        <v>19</v>
      </c>
      <c r="G790">
        <v>1961</v>
      </c>
      <c r="H790">
        <v>881</v>
      </c>
      <c r="I790">
        <v>0</v>
      </c>
      <c r="J790">
        <v>0</v>
      </c>
      <c r="K790">
        <v>0</v>
      </c>
    </row>
    <row r="791" spans="1:11">
      <c r="A791">
        <v>16054</v>
      </c>
      <c r="B791" t="s">
        <v>952</v>
      </c>
      <c r="C791" t="s">
        <v>761</v>
      </c>
      <c r="E791" t="s">
        <v>1378</v>
      </c>
      <c r="F791">
        <v>82</v>
      </c>
      <c r="G791">
        <v>1966</v>
      </c>
      <c r="H791">
        <v>543</v>
      </c>
      <c r="I791">
        <v>0.68799999999999994</v>
      </c>
      <c r="J791">
        <v>116.758</v>
      </c>
      <c r="K791">
        <v>83</v>
      </c>
    </row>
    <row r="792" spans="1:11">
      <c r="A792">
        <v>23071</v>
      </c>
      <c r="B792" t="s">
        <v>953</v>
      </c>
      <c r="C792" t="s">
        <v>954</v>
      </c>
      <c r="D792" t="s">
        <v>80</v>
      </c>
      <c r="E792" t="s">
        <v>170</v>
      </c>
      <c r="F792">
        <v>19</v>
      </c>
      <c r="G792">
        <v>1959</v>
      </c>
      <c r="H792">
        <v>882</v>
      </c>
      <c r="I792">
        <v>0</v>
      </c>
      <c r="J792">
        <v>0</v>
      </c>
      <c r="K792">
        <v>0</v>
      </c>
    </row>
    <row r="793" spans="1:11">
      <c r="A793">
        <v>15070</v>
      </c>
      <c r="B793" t="s">
        <v>1658</v>
      </c>
      <c r="C793" t="s">
        <v>1659</v>
      </c>
      <c r="D793" t="s">
        <v>80</v>
      </c>
      <c r="E793" t="s">
        <v>134</v>
      </c>
      <c r="F793">
        <v>52</v>
      </c>
      <c r="G793">
        <v>1973</v>
      </c>
      <c r="H793">
        <v>287</v>
      </c>
      <c r="I793">
        <v>16.844000000000001</v>
      </c>
      <c r="J793">
        <v>619.745</v>
      </c>
      <c r="K793">
        <v>31</v>
      </c>
    </row>
    <row r="794" spans="1:11">
      <c r="A794">
        <v>15057</v>
      </c>
      <c r="B794" t="s">
        <v>1660</v>
      </c>
      <c r="C794" t="s">
        <v>496</v>
      </c>
      <c r="D794" t="s">
        <v>64</v>
      </c>
      <c r="E794" t="s">
        <v>474</v>
      </c>
      <c r="F794">
        <v>1</v>
      </c>
      <c r="G794">
        <v>2005</v>
      </c>
      <c r="H794">
        <v>578</v>
      </c>
      <c r="I794">
        <v>2.875</v>
      </c>
      <c r="J794">
        <v>90.53</v>
      </c>
      <c r="K794">
        <v>0</v>
      </c>
    </row>
    <row r="795" spans="1:11">
      <c r="A795">
        <v>14100</v>
      </c>
      <c r="B795" t="s">
        <v>1661</v>
      </c>
      <c r="C795" t="s">
        <v>600</v>
      </c>
      <c r="D795" t="s">
        <v>80</v>
      </c>
      <c r="E795" t="s">
        <v>470</v>
      </c>
      <c r="F795">
        <v>64</v>
      </c>
      <c r="G795">
        <v>1981</v>
      </c>
      <c r="H795">
        <v>160</v>
      </c>
      <c r="I795">
        <v>20.001000000000001</v>
      </c>
      <c r="J795">
        <v>1332.3019999999999</v>
      </c>
      <c r="K795">
        <v>513</v>
      </c>
    </row>
    <row r="796" spans="1:11">
      <c r="A796">
        <v>96102</v>
      </c>
      <c r="B796" t="s">
        <v>955</v>
      </c>
      <c r="C796" t="s">
        <v>493</v>
      </c>
      <c r="E796" t="s">
        <v>477</v>
      </c>
      <c r="F796">
        <v>21</v>
      </c>
      <c r="G796">
        <v>1980</v>
      </c>
      <c r="H796">
        <v>397</v>
      </c>
      <c r="I796">
        <v>2.25</v>
      </c>
      <c r="J796">
        <v>328.69200000000001</v>
      </c>
      <c r="K796">
        <v>217</v>
      </c>
    </row>
    <row r="797" spans="1:11">
      <c r="A797">
        <v>96052</v>
      </c>
      <c r="B797" t="s">
        <v>955</v>
      </c>
      <c r="C797" t="s">
        <v>546</v>
      </c>
      <c r="E797" t="s">
        <v>477</v>
      </c>
      <c r="F797">
        <v>21</v>
      </c>
      <c r="G797">
        <v>1948</v>
      </c>
      <c r="H797">
        <v>404</v>
      </c>
      <c r="I797">
        <v>7.984</v>
      </c>
      <c r="J797">
        <v>317.60399999999998</v>
      </c>
      <c r="K797">
        <v>48</v>
      </c>
    </row>
    <row r="798" spans="1:11">
      <c r="A798">
        <v>17058</v>
      </c>
      <c r="B798" t="s">
        <v>1662</v>
      </c>
      <c r="C798" t="s">
        <v>889</v>
      </c>
      <c r="E798" t="s">
        <v>1430</v>
      </c>
      <c r="F798">
        <v>86</v>
      </c>
      <c r="G798">
        <v>1998</v>
      </c>
      <c r="H798">
        <v>427</v>
      </c>
      <c r="I798">
        <v>5.0629999999999997</v>
      </c>
      <c r="J798">
        <v>268.08199999999999</v>
      </c>
      <c r="K798">
        <v>29</v>
      </c>
    </row>
    <row r="799" spans="1:11">
      <c r="A799">
        <v>10031</v>
      </c>
      <c r="B799" t="s">
        <v>956</v>
      </c>
      <c r="C799" t="s">
        <v>522</v>
      </c>
      <c r="E799" t="s">
        <v>468</v>
      </c>
      <c r="F799">
        <v>67</v>
      </c>
      <c r="G799">
        <v>1959</v>
      </c>
      <c r="H799">
        <v>362</v>
      </c>
      <c r="I799">
        <v>5.1260000000000003</v>
      </c>
      <c r="J799">
        <v>391.59</v>
      </c>
      <c r="K799">
        <v>177</v>
      </c>
    </row>
    <row r="800" spans="1:11">
      <c r="A800">
        <v>10032</v>
      </c>
      <c r="B800" t="s">
        <v>956</v>
      </c>
      <c r="C800" t="s">
        <v>522</v>
      </c>
      <c r="E800" t="s">
        <v>468</v>
      </c>
      <c r="F800">
        <v>67</v>
      </c>
      <c r="G800">
        <v>1953</v>
      </c>
      <c r="H800">
        <v>506</v>
      </c>
      <c r="I800">
        <v>2.5630000000000002</v>
      </c>
      <c r="J800">
        <v>156.959</v>
      </c>
      <c r="K800">
        <v>53</v>
      </c>
    </row>
    <row r="801" spans="1:11">
      <c r="A801">
        <v>10033</v>
      </c>
      <c r="B801" t="s">
        <v>956</v>
      </c>
      <c r="C801" t="s">
        <v>612</v>
      </c>
      <c r="E801" t="s">
        <v>468</v>
      </c>
      <c r="F801">
        <v>67</v>
      </c>
      <c r="G801">
        <v>1963</v>
      </c>
      <c r="H801">
        <v>657</v>
      </c>
      <c r="I801">
        <v>0.875</v>
      </c>
      <c r="J801">
        <v>32.183</v>
      </c>
      <c r="K801">
        <v>0</v>
      </c>
    </row>
    <row r="802" spans="1:11">
      <c r="A802">
        <v>17030</v>
      </c>
      <c r="B802" t="s">
        <v>957</v>
      </c>
      <c r="C802" t="s">
        <v>686</v>
      </c>
      <c r="D802" t="s">
        <v>64</v>
      </c>
      <c r="E802" t="s">
        <v>474</v>
      </c>
      <c r="F802">
        <v>1</v>
      </c>
      <c r="G802">
        <v>2011</v>
      </c>
      <c r="H802">
        <v>883</v>
      </c>
      <c r="I802">
        <v>0</v>
      </c>
      <c r="J802">
        <v>0</v>
      </c>
      <c r="K802">
        <v>0</v>
      </c>
    </row>
    <row r="803" spans="1:11">
      <c r="A803">
        <v>21786</v>
      </c>
      <c r="B803" t="s">
        <v>958</v>
      </c>
      <c r="C803" t="s">
        <v>487</v>
      </c>
      <c r="D803" t="s">
        <v>80</v>
      </c>
      <c r="E803" t="s">
        <v>474</v>
      </c>
      <c r="F803">
        <v>1</v>
      </c>
      <c r="G803">
        <v>1986</v>
      </c>
      <c r="H803">
        <v>15</v>
      </c>
      <c r="I803">
        <v>40.188000000000002</v>
      </c>
      <c r="J803">
        <v>3401.4450000000002</v>
      </c>
      <c r="K803">
        <v>1426</v>
      </c>
    </row>
    <row r="804" spans="1:11">
      <c r="A804">
        <v>14020</v>
      </c>
      <c r="B804" t="s">
        <v>1663</v>
      </c>
      <c r="C804" t="s">
        <v>1664</v>
      </c>
      <c r="E804" t="s">
        <v>471</v>
      </c>
      <c r="F804">
        <v>51</v>
      </c>
      <c r="G804">
        <v>1950</v>
      </c>
      <c r="H804">
        <v>884</v>
      </c>
      <c r="I804">
        <v>0</v>
      </c>
      <c r="J804">
        <v>0</v>
      </c>
      <c r="K804">
        <v>0</v>
      </c>
    </row>
    <row r="805" spans="1:11">
      <c r="A805">
        <v>17042</v>
      </c>
      <c r="B805" t="s">
        <v>1665</v>
      </c>
      <c r="C805" t="s">
        <v>1666</v>
      </c>
      <c r="E805" t="s">
        <v>1334</v>
      </c>
      <c r="F805">
        <v>79</v>
      </c>
      <c r="G805">
        <v>1991</v>
      </c>
      <c r="H805">
        <v>418</v>
      </c>
      <c r="I805">
        <v>4.6879999999999997</v>
      </c>
      <c r="J805">
        <v>290.72699999999998</v>
      </c>
      <c r="K805">
        <v>74</v>
      </c>
    </row>
    <row r="806" spans="1:11">
      <c r="A806">
        <v>17036</v>
      </c>
      <c r="B806" t="s">
        <v>1667</v>
      </c>
      <c r="C806" t="s">
        <v>522</v>
      </c>
      <c r="E806" t="s">
        <v>1416</v>
      </c>
      <c r="F806">
        <v>28</v>
      </c>
      <c r="G806">
        <v>1961</v>
      </c>
      <c r="H806">
        <v>554</v>
      </c>
      <c r="I806">
        <v>2.9380000000000002</v>
      </c>
      <c r="J806">
        <v>109.248</v>
      </c>
      <c r="K806">
        <v>0</v>
      </c>
    </row>
    <row r="807" spans="1:11">
      <c r="A807">
        <v>17037</v>
      </c>
      <c r="B807" t="s">
        <v>1668</v>
      </c>
      <c r="C807" t="s">
        <v>495</v>
      </c>
      <c r="D807" t="s">
        <v>80</v>
      </c>
      <c r="E807" t="s">
        <v>1416</v>
      </c>
      <c r="F807">
        <v>28</v>
      </c>
      <c r="G807">
        <v>1967</v>
      </c>
      <c r="H807">
        <v>885</v>
      </c>
      <c r="I807">
        <v>0</v>
      </c>
      <c r="J807">
        <v>0</v>
      </c>
      <c r="K807">
        <v>0</v>
      </c>
    </row>
    <row r="808" spans="1:11">
      <c r="A808">
        <v>10128</v>
      </c>
      <c r="B808" t="s">
        <v>1210</v>
      </c>
      <c r="C808" t="s">
        <v>608</v>
      </c>
      <c r="D808" t="s">
        <v>80</v>
      </c>
      <c r="E808" t="s">
        <v>1126</v>
      </c>
      <c r="F808">
        <v>70</v>
      </c>
      <c r="G808">
        <v>1935</v>
      </c>
      <c r="H808">
        <v>886</v>
      </c>
      <c r="I808">
        <v>0</v>
      </c>
      <c r="J808">
        <v>0</v>
      </c>
      <c r="K808">
        <v>0</v>
      </c>
    </row>
    <row r="809" spans="1:11">
      <c r="A809">
        <v>16139</v>
      </c>
      <c r="B809" t="s">
        <v>1669</v>
      </c>
      <c r="C809" t="s">
        <v>639</v>
      </c>
      <c r="D809" t="s">
        <v>80</v>
      </c>
      <c r="E809" t="s">
        <v>1140</v>
      </c>
      <c r="F809">
        <v>42</v>
      </c>
      <c r="G809">
        <v>1962</v>
      </c>
      <c r="H809">
        <v>436</v>
      </c>
      <c r="I809">
        <v>6.4080000000000004</v>
      </c>
      <c r="J809">
        <v>251.11500000000001</v>
      </c>
      <c r="K809">
        <v>0</v>
      </c>
    </row>
    <row r="810" spans="1:11">
      <c r="A810">
        <v>97232</v>
      </c>
      <c r="B810" t="s">
        <v>959</v>
      </c>
      <c r="C810" t="s">
        <v>521</v>
      </c>
      <c r="E810" t="s">
        <v>1136</v>
      </c>
      <c r="F810">
        <v>24</v>
      </c>
      <c r="G810">
        <v>1982</v>
      </c>
      <c r="H810">
        <v>254</v>
      </c>
      <c r="I810">
        <v>6.9379999999999997</v>
      </c>
      <c r="J810">
        <v>761.37699999999995</v>
      </c>
      <c r="K810">
        <v>407</v>
      </c>
    </row>
    <row r="811" spans="1:11">
      <c r="A811">
        <v>96200</v>
      </c>
      <c r="B811" t="s">
        <v>959</v>
      </c>
      <c r="C811" t="s">
        <v>493</v>
      </c>
      <c r="E811" t="s">
        <v>1136</v>
      </c>
      <c r="F811">
        <v>24</v>
      </c>
      <c r="G811">
        <v>1952</v>
      </c>
      <c r="H811">
        <v>65</v>
      </c>
      <c r="I811">
        <v>29.75</v>
      </c>
      <c r="J811">
        <v>2279.9470000000001</v>
      </c>
      <c r="K811">
        <v>909</v>
      </c>
    </row>
    <row r="812" spans="1:11">
      <c r="A812">
        <v>10073</v>
      </c>
      <c r="B812" t="s">
        <v>960</v>
      </c>
      <c r="C812" t="s">
        <v>576</v>
      </c>
      <c r="E812" t="s">
        <v>466</v>
      </c>
      <c r="F812">
        <v>27</v>
      </c>
      <c r="G812">
        <v>1948</v>
      </c>
      <c r="H812">
        <v>295</v>
      </c>
      <c r="I812">
        <v>8.6259999999999994</v>
      </c>
      <c r="J812">
        <v>575.96199999999999</v>
      </c>
      <c r="K812">
        <v>205</v>
      </c>
    </row>
    <row r="813" spans="1:11">
      <c r="A813">
        <v>10037</v>
      </c>
      <c r="B813" t="s">
        <v>961</v>
      </c>
      <c r="C813" t="s">
        <v>652</v>
      </c>
      <c r="E813" t="s">
        <v>625</v>
      </c>
      <c r="F813">
        <v>68</v>
      </c>
      <c r="G813">
        <v>1976</v>
      </c>
      <c r="H813">
        <v>316</v>
      </c>
      <c r="I813">
        <v>3.7349999999999999</v>
      </c>
      <c r="J813">
        <v>531.31799999999998</v>
      </c>
      <c r="K813">
        <v>341</v>
      </c>
    </row>
    <row r="814" spans="1:11">
      <c r="A814">
        <v>96213</v>
      </c>
      <c r="B814" t="s">
        <v>962</v>
      </c>
      <c r="C814" t="s">
        <v>880</v>
      </c>
      <c r="D814" t="s">
        <v>80</v>
      </c>
      <c r="E814" t="s">
        <v>1136</v>
      </c>
      <c r="F814">
        <v>24</v>
      </c>
      <c r="G814">
        <v>1960</v>
      </c>
      <c r="H814">
        <v>520</v>
      </c>
      <c r="I814">
        <v>2.3439999999999999</v>
      </c>
      <c r="J814">
        <v>137.66</v>
      </c>
      <c r="K814">
        <v>35</v>
      </c>
    </row>
    <row r="815" spans="1:11">
      <c r="A815">
        <v>28027</v>
      </c>
      <c r="B815" t="s">
        <v>963</v>
      </c>
      <c r="C815" t="s">
        <v>547</v>
      </c>
      <c r="E815" t="s">
        <v>591</v>
      </c>
      <c r="F815">
        <v>62</v>
      </c>
      <c r="G815">
        <v>1968</v>
      </c>
      <c r="H815">
        <v>185</v>
      </c>
      <c r="I815">
        <v>16.655999999999999</v>
      </c>
      <c r="J815">
        <v>1169.0219999999999</v>
      </c>
      <c r="K815">
        <v>495</v>
      </c>
    </row>
    <row r="816" spans="1:11">
      <c r="A816">
        <v>13084</v>
      </c>
      <c r="B816" t="s">
        <v>1670</v>
      </c>
      <c r="C816" t="s">
        <v>595</v>
      </c>
      <c r="E816" t="s">
        <v>470</v>
      </c>
      <c r="F816">
        <v>64</v>
      </c>
      <c r="G816">
        <v>1979</v>
      </c>
      <c r="H816">
        <v>244</v>
      </c>
      <c r="I816">
        <v>18.312999999999999</v>
      </c>
      <c r="J816">
        <v>791.81200000000001</v>
      </c>
      <c r="K816">
        <v>114</v>
      </c>
    </row>
    <row r="817" spans="1:11">
      <c r="A817">
        <v>14079</v>
      </c>
      <c r="B817" t="s">
        <v>1671</v>
      </c>
      <c r="C817" t="s">
        <v>540</v>
      </c>
      <c r="D817" t="s">
        <v>64</v>
      </c>
      <c r="E817" t="s">
        <v>1334</v>
      </c>
      <c r="F817">
        <v>79</v>
      </c>
      <c r="G817">
        <v>2002</v>
      </c>
      <c r="H817">
        <v>81</v>
      </c>
      <c r="I817">
        <v>39.75</v>
      </c>
      <c r="J817">
        <v>2109.3490000000002</v>
      </c>
      <c r="K817">
        <v>661</v>
      </c>
    </row>
    <row r="818" spans="1:11">
      <c r="A818">
        <v>21827</v>
      </c>
      <c r="B818" t="s">
        <v>964</v>
      </c>
      <c r="C818" t="s">
        <v>522</v>
      </c>
      <c r="E818" t="s">
        <v>1178</v>
      </c>
      <c r="F818">
        <v>36</v>
      </c>
      <c r="G818">
        <v>1978</v>
      </c>
      <c r="H818">
        <v>887</v>
      </c>
      <c r="I818">
        <v>0</v>
      </c>
      <c r="J818">
        <v>0</v>
      </c>
      <c r="K818">
        <v>0</v>
      </c>
    </row>
    <row r="819" spans="1:11">
      <c r="A819">
        <v>15006</v>
      </c>
      <c r="B819" t="s">
        <v>1672</v>
      </c>
      <c r="C819" t="s">
        <v>522</v>
      </c>
      <c r="E819" t="s">
        <v>1154</v>
      </c>
      <c r="F819">
        <v>15</v>
      </c>
      <c r="G819">
        <v>1996</v>
      </c>
      <c r="H819">
        <v>61</v>
      </c>
      <c r="I819">
        <v>33.5</v>
      </c>
      <c r="J819">
        <v>2350.4720000000002</v>
      </c>
      <c r="K819">
        <v>1374</v>
      </c>
    </row>
    <row r="820" spans="1:11">
      <c r="A820">
        <v>16005</v>
      </c>
      <c r="B820" t="s">
        <v>1672</v>
      </c>
      <c r="C820" t="s">
        <v>530</v>
      </c>
      <c r="E820" t="s">
        <v>1154</v>
      </c>
      <c r="F820">
        <v>15</v>
      </c>
      <c r="G820">
        <v>1991</v>
      </c>
      <c r="H820">
        <v>134</v>
      </c>
      <c r="I820">
        <v>22.501000000000001</v>
      </c>
      <c r="J820">
        <v>1702.2570000000001</v>
      </c>
      <c r="K820">
        <v>762</v>
      </c>
    </row>
    <row r="821" spans="1:11">
      <c r="A821">
        <v>15062</v>
      </c>
      <c r="B821" t="s">
        <v>1673</v>
      </c>
      <c r="C821" t="s">
        <v>522</v>
      </c>
      <c r="E821" t="s">
        <v>462</v>
      </c>
      <c r="F821">
        <v>7</v>
      </c>
      <c r="G821">
        <v>1988</v>
      </c>
      <c r="H821">
        <v>888</v>
      </c>
      <c r="I821">
        <v>0</v>
      </c>
      <c r="J821">
        <v>0</v>
      </c>
      <c r="K821">
        <v>0</v>
      </c>
    </row>
    <row r="822" spans="1:11">
      <c r="A822">
        <v>12024</v>
      </c>
      <c r="B822" t="s">
        <v>1211</v>
      </c>
      <c r="C822" t="s">
        <v>522</v>
      </c>
      <c r="E822" t="s">
        <v>1014</v>
      </c>
      <c r="F822">
        <v>69</v>
      </c>
      <c r="G822">
        <v>1937</v>
      </c>
      <c r="H822">
        <v>889</v>
      </c>
      <c r="I822">
        <v>0</v>
      </c>
      <c r="J822">
        <v>0</v>
      </c>
      <c r="K822">
        <v>0</v>
      </c>
    </row>
    <row r="823" spans="1:11">
      <c r="A823">
        <v>15067</v>
      </c>
      <c r="B823" t="s">
        <v>1674</v>
      </c>
      <c r="C823" t="s">
        <v>1675</v>
      </c>
      <c r="E823" t="s">
        <v>1461</v>
      </c>
      <c r="F823">
        <v>77</v>
      </c>
      <c r="G823">
        <v>1978</v>
      </c>
      <c r="H823">
        <v>60</v>
      </c>
      <c r="I823">
        <v>34.75</v>
      </c>
      <c r="J823">
        <v>2363.835</v>
      </c>
      <c r="K823">
        <v>1082</v>
      </c>
    </row>
    <row r="824" spans="1:11">
      <c r="A824">
        <v>15019</v>
      </c>
      <c r="B824" t="s">
        <v>1676</v>
      </c>
      <c r="C824" t="s">
        <v>1677</v>
      </c>
      <c r="D824" t="s">
        <v>80</v>
      </c>
      <c r="E824" t="s">
        <v>1419</v>
      </c>
      <c r="F824">
        <v>54</v>
      </c>
      <c r="H824">
        <v>563</v>
      </c>
      <c r="I824">
        <v>1.774</v>
      </c>
      <c r="J824">
        <v>100.369</v>
      </c>
      <c r="K824">
        <v>20</v>
      </c>
    </row>
    <row r="825" spans="1:11">
      <c r="A825">
        <v>15078</v>
      </c>
      <c r="B825" t="s">
        <v>1678</v>
      </c>
      <c r="C825" t="s">
        <v>595</v>
      </c>
      <c r="E825" t="s">
        <v>467</v>
      </c>
      <c r="F825">
        <v>13</v>
      </c>
      <c r="G825">
        <v>1983</v>
      </c>
      <c r="H825">
        <v>177</v>
      </c>
      <c r="I825">
        <v>17.36</v>
      </c>
      <c r="J825">
        <v>1214.527</v>
      </c>
      <c r="K825">
        <v>539</v>
      </c>
    </row>
    <row r="826" spans="1:11">
      <c r="A826">
        <v>17084</v>
      </c>
      <c r="B826" t="s">
        <v>1679</v>
      </c>
      <c r="C826" t="s">
        <v>1680</v>
      </c>
      <c r="D826" t="s">
        <v>64</v>
      </c>
      <c r="E826" t="s">
        <v>1410</v>
      </c>
      <c r="F826">
        <v>84</v>
      </c>
      <c r="G826">
        <v>2005</v>
      </c>
      <c r="H826">
        <v>890</v>
      </c>
      <c r="I826">
        <v>0</v>
      </c>
      <c r="J826">
        <v>0</v>
      </c>
      <c r="K826">
        <v>0</v>
      </c>
    </row>
    <row r="827" spans="1:11">
      <c r="A827">
        <v>16137</v>
      </c>
      <c r="B827" t="s">
        <v>1681</v>
      </c>
      <c r="C827" t="s">
        <v>1682</v>
      </c>
      <c r="D827" t="s">
        <v>80</v>
      </c>
      <c r="E827" t="s">
        <v>1334</v>
      </c>
      <c r="F827">
        <v>79</v>
      </c>
      <c r="G827">
        <v>1986</v>
      </c>
      <c r="H827">
        <v>511</v>
      </c>
      <c r="I827">
        <v>3.4390000000000001</v>
      </c>
      <c r="J827">
        <v>148.01400000000001</v>
      </c>
      <c r="K827">
        <v>22</v>
      </c>
    </row>
    <row r="828" spans="1:11">
      <c r="A828">
        <v>16045</v>
      </c>
      <c r="B828" t="s">
        <v>1683</v>
      </c>
      <c r="C828" t="s">
        <v>922</v>
      </c>
      <c r="E828" t="s">
        <v>1014</v>
      </c>
      <c r="F828">
        <v>69</v>
      </c>
      <c r="G828">
        <v>1972</v>
      </c>
      <c r="H828">
        <v>891</v>
      </c>
      <c r="I828">
        <v>0</v>
      </c>
      <c r="J828">
        <v>0</v>
      </c>
      <c r="K828">
        <v>0</v>
      </c>
    </row>
    <row r="829" spans="1:11">
      <c r="A829">
        <v>16046</v>
      </c>
      <c r="B829" t="s">
        <v>1684</v>
      </c>
      <c r="C829" t="s">
        <v>998</v>
      </c>
      <c r="E829" t="s">
        <v>1014</v>
      </c>
      <c r="F829">
        <v>69</v>
      </c>
      <c r="G829">
        <v>1949</v>
      </c>
      <c r="H829">
        <v>666</v>
      </c>
      <c r="I829">
        <v>0.75</v>
      </c>
      <c r="J829">
        <v>24.803000000000001</v>
      </c>
      <c r="K829">
        <v>0</v>
      </c>
    </row>
    <row r="830" spans="1:11">
      <c r="A830">
        <v>11035</v>
      </c>
      <c r="B830" t="s">
        <v>1073</v>
      </c>
      <c r="C830" t="s">
        <v>1074</v>
      </c>
      <c r="E830" t="s">
        <v>1014</v>
      </c>
      <c r="F830">
        <v>69</v>
      </c>
      <c r="G830">
        <v>1959</v>
      </c>
      <c r="H830">
        <v>892</v>
      </c>
      <c r="I830">
        <v>0</v>
      </c>
      <c r="J830">
        <v>0</v>
      </c>
      <c r="K830">
        <v>0</v>
      </c>
    </row>
    <row r="831" spans="1:11">
      <c r="A831">
        <v>10041</v>
      </c>
      <c r="B831" t="s">
        <v>966</v>
      </c>
      <c r="C831" t="s">
        <v>725</v>
      </c>
      <c r="E831" t="s">
        <v>625</v>
      </c>
      <c r="F831">
        <v>68</v>
      </c>
      <c r="G831">
        <v>1963</v>
      </c>
      <c r="H831">
        <v>684</v>
      </c>
      <c r="I831">
        <v>0.438</v>
      </c>
      <c r="J831">
        <v>14.201000000000001</v>
      </c>
      <c r="K831">
        <v>0</v>
      </c>
    </row>
    <row r="832" spans="1:11">
      <c r="A832">
        <v>16146</v>
      </c>
      <c r="B832" t="s">
        <v>1685</v>
      </c>
      <c r="C832" t="s">
        <v>507</v>
      </c>
      <c r="E832" t="s">
        <v>1378</v>
      </c>
      <c r="F832">
        <v>82</v>
      </c>
      <c r="G832">
        <v>1984</v>
      </c>
      <c r="H832">
        <v>465</v>
      </c>
      <c r="I832">
        <v>5</v>
      </c>
      <c r="J832">
        <v>205.08</v>
      </c>
      <c r="K832">
        <v>0</v>
      </c>
    </row>
    <row r="833" spans="1:11">
      <c r="A833">
        <v>13024</v>
      </c>
      <c r="B833" t="s">
        <v>967</v>
      </c>
      <c r="C833" t="s">
        <v>706</v>
      </c>
      <c r="D833" t="s">
        <v>80</v>
      </c>
      <c r="E833" t="s">
        <v>1094</v>
      </c>
      <c r="F833">
        <v>75</v>
      </c>
      <c r="G833">
        <v>1985</v>
      </c>
      <c r="H833">
        <v>893</v>
      </c>
      <c r="I833">
        <v>0</v>
      </c>
      <c r="J833">
        <v>0</v>
      </c>
      <c r="K833">
        <v>0</v>
      </c>
    </row>
    <row r="834" spans="1:11">
      <c r="A834">
        <v>16135</v>
      </c>
      <c r="B834" t="s">
        <v>1686</v>
      </c>
      <c r="C834" t="s">
        <v>1595</v>
      </c>
      <c r="D834" t="s">
        <v>651</v>
      </c>
      <c r="E834" t="s">
        <v>1123</v>
      </c>
      <c r="F834">
        <v>2</v>
      </c>
      <c r="G834">
        <v>2007</v>
      </c>
      <c r="H834">
        <v>895</v>
      </c>
      <c r="I834">
        <v>0</v>
      </c>
      <c r="J834">
        <v>0</v>
      </c>
      <c r="K834">
        <v>0</v>
      </c>
    </row>
    <row r="835" spans="1:11">
      <c r="A835">
        <v>16134</v>
      </c>
      <c r="B835" t="s">
        <v>1686</v>
      </c>
      <c r="C835" t="s">
        <v>1163</v>
      </c>
      <c r="D835" t="s">
        <v>651</v>
      </c>
      <c r="E835" t="s">
        <v>1123</v>
      </c>
      <c r="F835">
        <v>2</v>
      </c>
      <c r="G835">
        <v>2004</v>
      </c>
      <c r="H835">
        <v>894</v>
      </c>
      <c r="I835">
        <v>0</v>
      </c>
      <c r="J835">
        <v>0</v>
      </c>
      <c r="K835">
        <v>0</v>
      </c>
    </row>
    <row r="836" spans="1:11">
      <c r="A836">
        <v>16148</v>
      </c>
      <c r="B836" t="s">
        <v>1687</v>
      </c>
      <c r="C836" t="s">
        <v>522</v>
      </c>
      <c r="E836" t="s">
        <v>470</v>
      </c>
      <c r="F836">
        <v>64</v>
      </c>
      <c r="G836">
        <v>1981</v>
      </c>
      <c r="H836">
        <v>453</v>
      </c>
      <c r="I836">
        <v>3.9390000000000001</v>
      </c>
      <c r="J836">
        <v>217.38900000000001</v>
      </c>
      <c r="K836">
        <v>38</v>
      </c>
    </row>
    <row r="837" spans="1:11">
      <c r="A837">
        <v>10175</v>
      </c>
      <c r="B837" t="s">
        <v>1075</v>
      </c>
      <c r="C837" t="s">
        <v>514</v>
      </c>
      <c r="E837" t="s">
        <v>457</v>
      </c>
      <c r="F837">
        <v>20</v>
      </c>
      <c r="G837">
        <v>1979</v>
      </c>
      <c r="H837">
        <v>265</v>
      </c>
      <c r="I837">
        <v>10.486000000000001</v>
      </c>
      <c r="J837">
        <v>698.78499999999997</v>
      </c>
      <c r="K837">
        <v>249</v>
      </c>
    </row>
    <row r="838" spans="1:11">
      <c r="A838">
        <v>15058</v>
      </c>
      <c r="B838" t="s">
        <v>1075</v>
      </c>
      <c r="C838" t="s">
        <v>1688</v>
      </c>
      <c r="D838" t="s">
        <v>64</v>
      </c>
      <c r="E838" t="s">
        <v>457</v>
      </c>
      <c r="F838">
        <v>20</v>
      </c>
      <c r="G838">
        <v>2004</v>
      </c>
      <c r="H838">
        <v>313</v>
      </c>
      <c r="I838">
        <v>10.907999999999999</v>
      </c>
      <c r="J838">
        <v>535.61599999999999</v>
      </c>
      <c r="K838">
        <v>101</v>
      </c>
    </row>
    <row r="839" spans="1:11">
      <c r="A839">
        <v>17068</v>
      </c>
      <c r="B839" t="s">
        <v>1689</v>
      </c>
      <c r="C839" t="s">
        <v>492</v>
      </c>
      <c r="E839" t="s">
        <v>1279</v>
      </c>
      <c r="F839">
        <v>65</v>
      </c>
      <c r="G839">
        <v>1952</v>
      </c>
      <c r="H839">
        <v>896</v>
      </c>
      <c r="I839">
        <v>0</v>
      </c>
      <c r="J839">
        <v>0</v>
      </c>
      <c r="K839">
        <v>0</v>
      </c>
    </row>
    <row r="840" spans="1:11">
      <c r="A840">
        <v>10098</v>
      </c>
      <c r="B840" t="s">
        <v>968</v>
      </c>
      <c r="C840" t="s">
        <v>969</v>
      </c>
      <c r="E840" t="s">
        <v>1014</v>
      </c>
      <c r="F840">
        <v>69</v>
      </c>
      <c r="G840">
        <v>1959</v>
      </c>
      <c r="H840">
        <v>568</v>
      </c>
      <c r="I840">
        <v>3</v>
      </c>
      <c r="J840">
        <v>99.212999999999994</v>
      </c>
      <c r="K840">
        <v>0</v>
      </c>
    </row>
    <row r="841" spans="1:11">
      <c r="A841">
        <v>17052</v>
      </c>
      <c r="B841" t="s">
        <v>1690</v>
      </c>
      <c r="C841" t="s">
        <v>500</v>
      </c>
      <c r="E841" t="s">
        <v>1430</v>
      </c>
      <c r="F841">
        <v>86</v>
      </c>
      <c r="G841">
        <v>1962</v>
      </c>
      <c r="H841">
        <v>439</v>
      </c>
      <c r="I841">
        <v>4.8280000000000003</v>
      </c>
      <c r="J841">
        <v>243.62</v>
      </c>
      <c r="K841">
        <v>41</v>
      </c>
    </row>
    <row r="842" spans="1:11">
      <c r="A842">
        <v>17055</v>
      </c>
      <c r="B842" t="s">
        <v>1690</v>
      </c>
      <c r="C842" t="s">
        <v>1691</v>
      </c>
      <c r="D842" t="s">
        <v>64</v>
      </c>
      <c r="E842" t="s">
        <v>1430</v>
      </c>
      <c r="F842">
        <v>86</v>
      </c>
      <c r="G842">
        <v>2000</v>
      </c>
      <c r="H842">
        <v>356</v>
      </c>
      <c r="I842">
        <v>6.8760000000000003</v>
      </c>
      <c r="J842">
        <v>398.53199999999998</v>
      </c>
      <c r="K842">
        <v>89</v>
      </c>
    </row>
    <row r="843" spans="1:11">
      <c r="A843">
        <v>16144</v>
      </c>
      <c r="B843" t="s">
        <v>1690</v>
      </c>
      <c r="C843" t="s">
        <v>889</v>
      </c>
      <c r="E843" t="s">
        <v>1430</v>
      </c>
      <c r="F843">
        <v>86</v>
      </c>
      <c r="G843">
        <v>1992</v>
      </c>
      <c r="H843">
        <v>252</v>
      </c>
      <c r="I843">
        <v>13.782999999999999</v>
      </c>
      <c r="J843">
        <v>775.33799999999997</v>
      </c>
      <c r="K843">
        <v>171</v>
      </c>
    </row>
    <row r="844" spans="1:11">
      <c r="A844">
        <v>17054</v>
      </c>
      <c r="B844" t="s">
        <v>1692</v>
      </c>
      <c r="C844" t="s">
        <v>600</v>
      </c>
      <c r="D844" t="s">
        <v>80</v>
      </c>
      <c r="E844" t="s">
        <v>1430</v>
      </c>
      <c r="F844">
        <v>86</v>
      </c>
      <c r="G844">
        <v>1996</v>
      </c>
      <c r="H844">
        <v>898</v>
      </c>
      <c r="I844">
        <v>0</v>
      </c>
      <c r="J844">
        <v>0</v>
      </c>
      <c r="K844">
        <v>0</v>
      </c>
    </row>
    <row r="845" spans="1:11">
      <c r="A845">
        <v>17053</v>
      </c>
      <c r="B845" t="s">
        <v>1692</v>
      </c>
      <c r="C845" t="s">
        <v>1693</v>
      </c>
      <c r="D845" t="s">
        <v>80</v>
      </c>
      <c r="E845" t="s">
        <v>1430</v>
      </c>
      <c r="F845">
        <v>86</v>
      </c>
      <c r="G845">
        <v>1966</v>
      </c>
      <c r="H845">
        <v>897</v>
      </c>
      <c r="I845">
        <v>0</v>
      </c>
      <c r="J845">
        <v>0</v>
      </c>
      <c r="K845">
        <v>0</v>
      </c>
    </row>
    <row r="846" spans="1:11">
      <c r="A846">
        <v>96127</v>
      </c>
      <c r="B846" t="s">
        <v>970</v>
      </c>
      <c r="C846" t="s">
        <v>576</v>
      </c>
      <c r="E846" t="s">
        <v>462</v>
      </c>
      <c r="F846">
        <v>7</v>
      </c>
      <c r="G846">
        <v>1973</v>
      </c>
      <c r="H846">
        <v>607</v>
      </c>
      <c r="I846">
        <v>2.375</v>
      </c>
      <c r="J846">
        <v>69.683000000000007</v>
      </c>
      <c r="K846">
        <v>0</v>
      </c>
    </row>
    <row r="847" spans="1:11">
      <c r="A847">
        <v>28036</v>
      </c>
      <c r="B847" t="s">
        <v>971</v>
      </c>
      <c r="C847" t="s">
        <v>675</v>
      </c>
      <c r="E847" t="s">
        <v>170</v>
      </c>
      <c r="F847">
        <v>19</v>
      </c>
      <c r="G847">
        <v>1943</v>
      </c>
      <c r="H847">
        <v>466</v>
      </c>
      <c r="I847">
        <v>2.8130000000000002</v>
      </c>
      <c r="J847">
        <v>203.98699999999999</v>
      </c>
      <c r="K847">
        <v>82</v>
      </c>
    </row>
    <row r="848" spans="1:11">
      <c r="A848">
        <v>14090</v>
      </c>
      <c r="B848" t="s">
        <v>1694</v>
      </c>
      <c r="C848" t="s">
        <v>620</v>
      </c>
      <c r="E848" t="s">
        <v>1334</v>
      </c>
      <c r="F848">
        <v>79</v>
      </c>
      <c r="G848">
        <v>1987</v>
      </c>
      <c r="H848">
        <v>464</v>
      </c>
      <c r="I848">
        <v>1.625</v>
      </c>
      <c r="J848">
        <v>206.76</v>
      </c>
      <c r="K848">
        <v>129</v>
      </c>
    </row>
    <row r="849" spans="1:11">
      <c r="A849">
        <v>12083</v>
      </c>
      <c r="B849" t="s">
        <v>1212</v>
      </c>
      <c r="C849" t="s">
        <v>680</v>
      </c>
      <c r="E849" t="s">
        <v>1132</v>
      </c>
      <c r="F849">
        <v>73</v>
      </c>
      <c r="G849">
        <v>1954</v>
      </c>
      <c r="H849">
        <v>111</v>
      </c>
      <c r="I849">
        <v>28.125</v>
      </c>
      <c r="J849">
        <v>1849.0139999999999</v>
      </c>
      <c r="K849">
        <v>756</v>
      </c>
    </row>
    <row r="850" spans="1:11">
      <c r="A850">
        <v>17038</v>
      </c>
      <c r="B850" t="s">
        <v>1695</v>
      </c>
      <c r="C850" t="s">
        <v>520</v>
      </c>
      <c r="D850" t="s">
        <v>80</v>
      </c>
      <c r="E850" t="s">
        <v>186</v>
      </c>
      <c r="F850">
        <v>33</v>
      </c>
      <c r="G850">
        <v>1962</v>
      </c>
      <c r="H850">
        <v>664</v>
      </c>
      <c r="I850">
        <v>0.68799999999999994</v>
      </c>
      <c r="J850">
        <v>24.995999999999999</v>
      </c>
      <c r="K850">
        <v>0</v>
      </c>
    </row>
    <row r="851" spans="1:11">
      <c r="A851">
        <v>10094</v>
      </c>
      <c r="B851" t="s">
        <v>972</v>
      </c>
      <c r="C851" t="s">
        <v>547</v>
      </c>
      <c r="E851" t="s">
        <v>1014</v>
      </c>
      <c r="F851">
        <v>69</v>
      </c>
      <c r="G851">
        <v>1949</v>
      </c>
      <c r="H851">
        <v>400</v>
      </c>
      <c r="I851">
        <v>6.0330000000000004</v>
      </c>
      <c r="J851">
        <v>321.42399999999998</v>
      </c>
      <c r="K851">
        <v>99</v>
      </c>
    </row>
    <row r="852" spans="1:11">
      <c r="A852">
        <v>14066</v>
      </c>
      <c r="B852" t="s">
        <v>1696</v>
      </c>
      <c r="C852" t="s">
        <v>500</v>
      </c>
      <c r="E852" t="s">
        <v>1123</v>
      </c>
      <c r="F852">
        <v>2</v>
      </c>
      <c r="G852">
        <v>1972</v>
      </c>
      <c r="H852">
        <v>602</v>
      </c>
      <c r="I852">
        <v>2.4060000000000001</v>
      </c>
      <c r="J852">
        <v>71.581999999999994</v>
      </c>
      <c r="K852">
        <v>0</v>
      </c>
    </row>
    <row r="853" spans="1:11">
      <c r="A853">
        <v>11037</v>
      </c>
      <c r="B853" t="s">
        <v>1076</v>
      </c>
      <c r="C853" t="s">
        <v>1077</v>
      </c>
      <c r="E853" t="s">
        <v>474</v>
      </c>
      <c r="F853">
        <v>1</v>
      </c>
      <c r="G853">
        <v>1983</v>
      </c>
      <c r="H853">
        <v>73</v>
      </c>
      <c r="I853">
        <v>40.75</v>
      </c>
      <c r="J853">
        <v>2221.8020000000001</v>
      </c>
      <c r="K853">
        <v>674</v>
      </c>
    </row>
    <row r="854" spans="1:11">
      <c r="A854">
        <v>26041</v>
      </c>
      <c r="B854" t="s">
        <v>973</v>
      </c>
      <c r="C854" t="s">
        <v>974</v>
      </c>
      <c r="D854" t="s">
        <v>80</v>
      </c>
      <c r="E854" t="s">
        <v>1139</v>
      </c>
      <c r="F854">
        <v>28</v>
      </c>
      <c r="G854">
        <v>1953</v>
      </c>
      <c r="H854">
        <v>616</v>
      </c>
      <c r="I854">
        <v>1.75</v>
      </c>
      <c r="J854">
        <v>65.451999999999998</v>
      </c>
      <c r="K854">
        <v>0</v>
      </c>
    </row>
    <row r="855" spans="1:11">
      <c r="A855">
        <v>20689</v>
      </c>
      <c r="B855" t="s">
        <v>975</v>
      </c>
      <c r="C855" t="s">
        <v>602</v>
      </c>
      <c r="E855" t="s">
        <v>125</v>
      </c>
      <c r="F855">
        <v>22</v>
      </c>
      <c r="G855">
        <v>1959</v>
      </c>
      <c r="H855">
        <v>899</v>
      </c>
      <c r="I855">
        <v>0</v>
      </c>
      <c r="J855">
        <v>0</v>
      </c>
      <c r="K855">
        <v>0</v>
      </c>
    </row>
    <row r="856" spans="1:11">
      <c r="A856">
        <v>14094</v>
      </c>
      <c r="B856" t="s">
        <v>1697</v>
      </c>
      <c r="C856" t="s">
        <v>602</v>
      </c>
      <c r="E856" t="s">
        <v>133</v>
      </c>
      <c r="F856">
        <v>43</v>
      </c>
      <c r="G856">
        <v>1954</v>
      </c>
      <c r="H856">
        <v>68</v>
      </c>
      <c r="I856">
        <v>29.594000000000001</v>
      </c>
      <c r="J856">
        <v>2240.9459999999999</v>
      </c>
      <c r="K856">
        <v>977</v>
      </c>
    </row>
    <row r="857" spans="1:11">
      <c r="A857">
        <v>23060</v>
      </c>
      <c r="B857" t="s">
        <v>976</v>
      </c>
      <c r="C857" t="s">
        <v>521</v>
      </c>
      <c r="E857" t="s">
        <v>532</v>
      </c>
      <c r="F857">
        <v>63</v>
      </c>
      <c r="G857">
        <v>1954</v>
      </c>
      <c r="H857">
        <v>117</v>
      </c>
      <c r="I857">
        <v>24.312999999999999</v>
      </c>
      <c r="J857">
        <v>1810.0509999999999</v>
      </c>
      <c r="K857">
        <v>892</v>
      </c>
    </row>
    <row r="858" spans="1:11">
      <c r="A858">
        <v>29043</v>
      </c>
      <c r="B858" t="s">
        <v>1698</v>
      </c>
      <c r="C858" t="s">
        <v>547</v>
      </c>
      <c r="E858" t="s">
        <v>1123</v>
      </c>
      <c r="F858">
        <v>2</v>
      </c>
      <c r="G858">
        <v>1953</v>
      </c>
      <c r="H858">
        <v>900</v>
      </c>
      <c r="I858">
        <v>0</v>
      </c>
      <c r="J858">
        <v>0</v>
      </c>
      <c r="K858">
        <v>0</v>
      </c>
    </row>
    <row r="859" spans="1:11">
      <c r="A859">
        <v>16004</v>
      </c>
      <c r="B859" t="s">
        <v>1699</v>
      </c>
      <c r="C859" t="s">
        <v>1691</v>
      </c>
      <c r="D859" t="s">
        <v>64</v>
      </c>
      <c r="E859" t="s">
        <v>532</v>
      </c>
      <c r="F859">
        <v>63</v>
      </c>
      <c r="G859">
        <v>2003</v>
      </c>
      <c r="H859">
        <v>448</v>
      </c>
      <c r="I859">
        <v>5.7210000000000001</v>
      </c>
      <c r="J859">
        <v>227.76599999999999</v>
      </c>
      <c r="K859">
        <v>21</v>
      </c>
    </row>
    <row r="860" spans="1:11">
      <c r="A860">
        <v>15048</v>
      </c>
      <c r="B860" t="s">
        <v>977</v>
      </c>
      <c r="C860" t="s">
        <v>540</v>
      </c>
      <c r="D860" t="s">
        <v>64</v>
      </c>
      <c r="E860" t="s">
        <v>1387</v>
      </c>
      <c r="F860">
        <v>6</v>
      </c>
      <c r="G860">
        <v>2001</v>
      </c>
      <c r="H860">
        <v>501</v>
      </c>
      <c r="I860">
        <v>1.75</v>
      </c>
      <c r="J860">
        <v>162.67500000000001</v>
      </c>
      <c r="K860">
        <v>84</v>
      </c>
    </row>
    <row r="861" spans="1:11">
      <c r="A861">
        <v>97294</v>
      </c>
      <c r="B861" t="s">
        <v>977</v>
      </c>
      <c r="C861" t="s">
        <v>530</v>
      </c>
      <c r="E861" t="s">
        <v>126</v>
      </c>
      <c r="F861">
        <v>6</v>
      </c>
      <c r="G861">
        <v>1968</v>
      </c>
      <c r="H861">
        <v>385</v>
      </c>
      <c r="I861">
        <v>7.5</v>
      </c>
      <c r="J861">
        <v>345.26</v>
      </c>
      <c r="K861">
        <v>84</v>
      </c>
    </row>
    <row r="862" spans="1:11">
      <c r="A862">
        <v>96117</v>
      </c>
      <c r="B862" t="s">
        <v>978</v>
      </c>
      <c r="C862" t="s">
        <v>507</v>
      </c>
      <c r="E862" t="s">
        <v>462</v>
      </c>
      <c r="F862">
        <v>7</v>
      </c>
      <c r="G862">
        <v>1961</v>
      </c>
      <c r="H862">
        <v>901</v>
      </c>
      <c r="I862">
        <v>0</v>
      </c>
      <c r="J862">
        <v>0</v>
      </c>
      <c r="K862">
        <v>0</v>
      </c>
    </row>
    <row r="863" spans="1:11">
      <c r="A863">
        <v>13047</v>
      </c>
      <c r="B863" t="s">
        <v>1213</v>
      </c>
      <c r="C863" t="s">
        <v>612</v>
      </c>
      <c r="E863" t="s">
        <v>1139</v>
      </c>
      <c r="F863">
        <v>28</v>
      </c>
      <c r="G863">
        <v>1957</v>
      </c>
      <c r="H863">
        <v>370</v>
      </c>
      <c r="I863">
        <v>7.1879999999999997</v>
      </c>
      <c r="J863">
        <v>364.34800000000001</v>
      </c>
      <c r="K863">
        <v>89</v>
      </c>
    </row>
    <row r="864" spans="1:11">
      <c r="A864">
        <v>11031</v>
      </c>
      <c r="B864" t="s">
        <v>1078</v>
      </c>
      <c r="C864" t="s">
        <v>522</v>
      </c>
      <c r="E864" t="s">
        <v>1123</v>
      </c>
      <c r="F864">
        <v>2</v>
      </c>
      <c r="G864">
        <v>1966</v>
      </c>
      <c r="H864">
        <v>217</v>
      </c>
      <c r="I864">
        <v>10.625</v>
      </c>
      <c r="J864">
        <v>939.93499999999995</v>
      </c>
      <c r="K864">
        <v>451</v>
      </c>
    </row>
    <row r="865" spans="1:11">
      <c r="A865">
        <v>21861</v>
      </c>
      <c r="B865" t="s">
        <v>979</v>
      </c>
      <c r="C865" t="s">
        <v>530</v>
      </c>
      <c r="E865" t="s">
        <v>186</v>
      </c>
      <c r="F865">
        <v>33</v>
      </c>
      <c r="G865">
        <v>1962</v>
      </c>
      <c r="H865">
        <v>342</v>
      </c>
      <c r="I865">
        <v>9.0950000000000006</v>
      </c>
      <c r="J865">
        <v>426.14600000000002</v>
      </c>
      <c r="K865">
        <v>98</v>
      </c>
    </row>
    <row r="866" spans="1:11">
      <c r="A866">
        <v>22012</v>
      </c>
      <c r="B866" t="s">
        <v>980</v>
      </c>
      <c r="C866" t="s">
        <v>500</v>
      </c>
      <c r="E866" t="s">
        <v>133</v>
      </c>
      <c r="F866">
        <v>43</v>
      </c>
      <c r="G866">
        <v>1980</v>
      </c>
      <c r="H866">
        <v>184</v>
      </c>
      <c r="I866">
        <v>12</v>
      </c>
      <c r="J866">
        <v>1169.1869999999999</v>
      </c>
      <c r="K866">
        <v>607</v>
      </c>
    </row>
    <row r="867" spans="1:11">
      <c r="A867">
        <v>24281</v>
      </c>
      <c r="B867" t="s">
        <v>980</v>
      </c>
      <c r="C867" t="s">
        <v>500</v>
      </c>
      <c r="E867" t="s">
        <v>134</v>
      </c>
      <c r="F867">
        <v>52</v>
      </c>
      <c r="G867">
        <v>1969</v>
      </c>
      <c r="H867">
        <v>203</v>
      </c>
      <c r="I867">
        <v>21.033000000000001</v>
      </c>
      <c r="J867">
        <v>1056.3689999999999</v>
      </c>
      <c r="K867">
        <v>291</v>
      </c>
    </row>
    <row r="868" spans="1:11">
      <c r="A868">
        <v>14052</v>
      </c>
      <c r="B868" t="s">
        <v>1700</v>
      </c>
      <c r="C868" t="s">
        <v>632</v>
      </c>
      <c r="D868" t="s">
        <v>80</v>
      </c>
      <c r="E868" t="s">
        <v>1461</v>
      </c>
      <c r="F868">
        <v>77</v>
      </c>
      <c r="G868">
        <v>1970</v>
      </c>
      <c r="H868">
        <v>86</v>
      </c>
      <c r="I868">
        <v>29.376000000000001</v>
      </c>
      <c r="J868">
        <v>2085.6329999999998</v>
      </c>
      <c r="K868">
        <v>945</v>
      </c>
    </row>
    <row r="869" spans="1:11">
      <c r="A869">
        <v>14069</v>
      </c>
      <c r="B869" t="s">
        <v>1701</v>
      </c>
      <c r="C869" t="s">
        <v>586</v>
      </c>
      <c r="D869" t="s">
        <v>80</v>
      </c>
      <c r="E869" t="s">
        <v>1461</v>
      </c>
      <c r="F869">
        <v>77</v>
      </c>
      <c r="G869">
        <v>1960</v>
      </c>
      <c r="H869">
        <v>902</v>
      </c>
      <c r="I869">
        <v>0</v>
      </c>
      <c r="J869">
        <v>0</v>
      </c>
      <c r="K869">
        <v>0</v>
      </c>
    </row>
    <row r="870" spans="1:11">
      <c r="A870">
        <v>21795</v>
      </c>
      <c r="B870" t="s">
        <v>1702</v>
      </c>
      <c r="C870" t="s">
        <v>1703</v>
      </c>
      <c r="E870" t="s">
        <v>466</v>
      </c>
      <c r="F870">
        <v>27</v>
      </c>
      <c r="G870">
        <v>1956</v>
      </c>
      <c r="H870">
        <v>182</v>
      </c>
      <c r="I870">
        <v>14.561999999999999</v>
      </c>
      <c r="J870">
        <v>1171.712</v>
      </c>
      <c r="K870">
        <v>585</v>
      </c>
    </row>
    <row r="871" spans="1:11">
      <c r="A871">
        <v>16127</v>
      </c>
      <c r="B871" t="s">
        <v>1704</v>
      </c>
      <c r="C871" t="s">
        <v>871</v>
      </c>
      <c r="D871" t="s">
        <v>651</v>
      </c>
      <c r="E871" t="s">
        <v>1123</v>
      </c>
      <c r="F871">
        <v>2</v>
      </c>
      <c r="G871">
        <v>2008</v>
      </c>
      <c r="H871">
        <v>904</v>
      </c>
      <c r="I871">
        <v>0</v>
      </c>
      <c r="J871">
        <v>0</v>
      </c>
      <c r="K871">
        <v>0</v>
      </c>
    </row>
    <row r="872" spans="1:11">
      <c r="A872">
        <v>16126</v>
      </c>
      <c r="B872" t="s">
        <v>1704</v>
      </c>
      <c r="C872" t="s">
        <v>511</v>
      </c>
      <c r="D872" t="s">
        <v>651</v>
      </c>
      <c r="E872" t="s">
        <v>1123</v>
      </c>
      <c r="F872">
        <v>2</v>
      </c>
      <c r="G872">
        <v>2010</v>
      </c>
      <c r="H872">
        <v>903</v>
      </c>
      <c r="I872">
        <v>0</v>
      </c>
      <c r="J872">
        <v>0</v>
      </c>
      <c r="K872">
        <v>0</v>
      </c>
    </row>
    <row r="873" spans="1:11">
      <c r="A873">
        <v>14054</v>
      </c>
      <c r="B873" t="s">
        <v>1705</v>
      </c>
      <c r="C873" t="s">
        <v>534</v>
      </c>
      <c r="E873" t="s">
        <v>462</v>
      </c>
      <c r="F873">
        <v>7</v>
      </c>
      <c r="G873">
        <v>1962</v>
      </c>
      <c r="H873">
        <v>529</v>
      </c>
      <c r="I873">
        <v>4.5</v>
      </c>
      <c r="J873">
        <v>132.03</v>
      </c>
      <c r="K873">
        <v>0</v>
      </c>
    </row>
    <row r="874" spans="1:11">
      <c r="A874">
        <v>98439</v>
      </c>
      <c r="B874" t="s">
        <v>1706</v>
      </c>
      <c r="C874" t="s">
        <v>496</v>
      </c>
      <c r="E874" t="s">
        <v>142</v>
      </c>
      <c r="F874">
        <v>48</v>
      </c>
      <c r="G874">
        <v>1978</v>
      </c>
      <c r="H874">
        <v>905</v>
      </c>
      <c r="I874">
        <v>0</v>
      </c>
      <c r="J874">
        <v>0</v>
      </c>
      <c r="K874">
        <v>0</v>
      </c>
    </row>
    <row r="875" spans="1:11">
      <c r="A875">
        <v>14058</v>
      </c>
      <c r="B875" t="s">
        <v>1707</v>
      </c>
      <c r="C875" t="s">
        <v>508</v>
      </c>
      <c r="E875" t="s">
        <v>142</v>
      </c>
      <c r="F875">
        <v>48</v>
      </c>
      <c r="G875">
        <v>1962</v>
      </c>
      <c r="H875">
        <v>454</v>
      </c>
      <c r="I875">
        <v>6.5</v>
      </c>
      <c r="J875">
        <v>217.03100000000001</v>
      </c>
      <c r="K875">
        <v>0</v>
      </c>
    </row>
    <row r="876" spans="1:11">
      <c r="A876">
        <v>14059</v>
      </c>
      <c r="B876" t="s">
        <v>1708</v>
      </c>
      <c r="C876" t="s">
        <v>920</v>
      </c>
      <c r="D876" t="s">
        <v>80</v>
      </c>
      <c r="E876" t="s">
        <v>142</v>
      </c>
      <c r="F876">
        <v>48</v>
      </c>
      <c r="G876">
        <v>1965</v>
      </c>
      <c r="H876">
        <v>610</v>
      </c>
      <c r="I876">
        <v>2.125</v>
      </c>
      <c r="J876">
        <v>68.622</v>
      </c>
      <c r="K876">
        <v>0</v>
      </c>
    </row>
    <row r="877" spans="1:11">
      <c r="A877">
        <v>13061</v>
      </c>
      <c r="B877" t="s">
        <v>1214</v>
      </c>
      <c r="C877" t="s">
        <v>974</v>
      </c>
      <c r="D877" t="s">
        <v>80</v>
      </c>
      <c r="E877" t="s">
        <v>1014</v>
      </c>
      <c r="F877">
        <v>69</v>
      </c>
      <c r="G877">
        <v>1950</v>
      </c>
      <c r="H877">
        <v>139</v>
      </c>
      <c r="I877">
        <v>20.876000000000001</v>
      </c>
      <c r="J877">
        <v>1605.971</v>
      </c>
      <c r="K877">
        <v>745</v>
      </c>
    </row>
    <row r="878" spans="1:11">
      <c r="A878">
        <v>12073</v>
      </c>
      <c r="B878" t="s">
        <v>1215</v>
      </c>
      <c r="C878" t="s">
        <v>1216</v>
      </c>
      <c r="D878" t="s">
        <v>80</v>
      </c>
      <c r="E878" t="s">
        <v>1129</v>
      </c>
      <c r="F878">
        <v>55</v>
      </c>
      <c r="G878">
        <v>1975</v>
      </c>
      <c r="H878">
        <v>132</v>
      </c>
      <c r="I878">
        <v>18.626000000000001</v>
      </c>
      <c r="J878">
        <v>1712.838</v>
      </c>
      <c r="K878">
        <v>911</v>
      </c>
    </row>
    <row r="879" spans="1:11">
      <c r="A879">
        <v>25075</v>
      </c>
      <c r="B879" t="s">
        <v>981</v>
      </c>
      <c r="C879" t="s">
        <v>507</v>
      </c>
      <c r="E879" t="s">
        <v>1129</v>
      </c>
      <c r="F879">
        <v>55</v>
      </c>
      <c r="G879">
        <v>1958</v>
      </c>
      <c r="H879">
        <v>138</v>
      </c>
      <c r="I879">
        <v>18.314</v>
      </c>
      <c r="J879">
        <v>1645.9970000000001</v>
      </c>
      <c r="K879">
        <v>846</v>
      </c>
    </row>
    <row r="880" spans="1:11">
      <c r="A880">
        <v>16010</v>
      </c>
      <c r="B880" t="s">
        <v>1709</v>
      </c>
      <c r="C880" t="s">
        <v>639</v>
      </c>
      <c r="D880" t="s">
        <v>80</v>
      </c>
      <c r="E880" t="s">
        <v>1461</v>
      </c>
      <c r="F880">
        <v>77</v>
      </c>
      <c r="G880">
        <v>1962</v>
      </c>
      <c r="H880">
        <v>140</v>
      </c>
      <c r="I880">
        <v>27.876000000000001</v>
      </c>
      <c r="J880">
        <v>1601.9749999999999</v>
      </c>
      <c r="K880">
        <v>497</v>
      </c>
    </row>
    <row r="881" spans="1:11">
      <c r="A881">
        <v>99600</v>
      </c>
      <c r="B881" t="s">
        <v>982</v>
      </c>
      <c r="C881" t="s">
        <v>508</v>
      </c>
      <c r="E881" t="s">
        <v>170</v>
      </c>
      <c r="F881">
        <v>19</v>
      </c>
      <c r="G881">
        <v>1966</v>
      </c>
      <c r="H881">
        <v>189</v>
      </c>
      <c r="I881">
        <v>16.422000000000001</v>
      </c>
      <c r="J881">
        <v>1128.2339999999999</v>
      </c>
      <c r="K881">
        <v>456</v>
      </c>
    </row>
    <row r="882" spans="1:11">
      <c r="A882">
        <v>15080</v>
      </c>
      <c r="B882" t="s">
        <v>1710</v>
      </c>
      <c r="C882" t="s">
        <v>722</v>
      </c>
      <c r="E882" t="s">
        <v>467</v>
      </c>
      <c r="F882">
        <v>13</v>
      </c>
      <c r="G882">
        <v>1983</v>
      </c>
      <c r="H882">
        <v>489</v>
      </c>
      <c r="I882">
        <v>4.891</v>
      </c>
      <c r="J882">
        <v>180.11199999999999</v>
      </c>
      <c r="K882">
        <v>18</v>
      </c>
    </row>
    <row r="883" spans="1:11">
      <c r="A883">
        <v>97297</v>
      </c>
      <c r="B883" t="s">
        <v>983</v>
      </c>
      <c r="C883" t="s">
        <v>522</v>
      </c>
      <c r="E883" t="s">
        <v>168</v>
      </c>
      <c r="F883">
        <v>17</v>
      </c>
      <c r="G883">
        <v>1959</v>
      </c>
      <c r="H883">
        <v>601</v>
      </c>
      <c r="I883">
        <v>0.75</v>
      </c>
      <c r="J883">
        <v>72.453999999999994</v>
      </c>
      <c r="K883">
        <v>38</v>
      </c>
    </row>
    <row r="884" spans="1:11">
      <c r="A884">
        <v>99537</v>
      </c>
      <c r="B884" t="s">
        <v>983</v>
      </c>
      <c r="C884" t="s">
        <v>514</v>
      </c>
      <c r="E884" t="s">
        <v>168</v>
      </c>
      <c r="F884">
        <v>17</v>
      </c>
      <c r="G884">
        <v>1986</v>
      </c>
      <c r="H884">
        <v>906</v>
      </c>
      <c r="I884">
        <v>0</v>
      </c>
      <c r="J884">
        <v>0</v>
      </c>
      <c r="K884">
        <v>0</v>
      </c>
    </row>
    <row r="885" spans="1:11">
      <c r="A885">
        <v>21813</v>
      </c>
      <c r="B885" t="s">
        <v>984</v>
      </c>
      <c r="C885" t="s">
        <v>495</v>
      </c>
      <c r="D885" t="s">
        <v>80</v>
      </c>
      <c r="E885" t="s">
        <v>168</v>
      </c>
      <c r="F885">
        <v>17</v>
      </c>
      <c r="G885">
        <v>1988</v>
      </c>
      <c r="H885">
        <v>25</v>
      </c>
      <c r="I885">
        <v>40</v>
      </c>
      <c r="J885">
        <v>3071.58</v>
      </c>
      <c r="K885">
        <v>1215</v>
      </c>
    </row>
    <row r="886" spans="1:11">
      <c r="A886">
        <v>98352</v>
      </c>
      <c r="B886" t="s">
        <v>985</v>
      </c>
      <c r="C886" t="s">
        <v>564</v>
      </c>
      <c r="D886" t="s">
        <v>80</v>
      </c>
      <c r="E886" t="s">
        <v>474</v>
      </c>
      <c r="F886">
        <v>1</v>
      </c>
      <c r="G886">
        <v>1967</v>
      </c>
      <c r="H886">
        <v>456</v>
      </c>
      <c r="I886">
        <v>6.75</v>
      </c>
      <c r="J886">
        <v>215.916</v>
      </c>
      <c r="K886">
        <v>0</v>
      </c>
    </row>
    <row r="887" spans="1:11">
      <c r="A887">
        <v>13071</v>
      </c>
      <c r="B887" t="s">
        <v>1711</v>
      </c>
      <c r="C887" t="s">
        <v>965</v>
      </c>
      <c r="D887" t="s">
        <v>651</v>
      </c>
      <c r="E887" t="s">
        <v>474</v>
      </c>
      <c r="F887">
        <v>1</v>
      </c>
      <c r="G887">
        <v>2001</v>
      </c>
      <c r="H887">
        <v>907</v>
      </c>
      <c r="I887">
        <v>0</v>
      </c>
      <c r="J887">
        <v>0</v>
      </c>
      <c r="K887">
        <v>0</v>
      </c>
    </row>
    <row r="888" spans="1:11">
      <c r="A888">
        <v>96030</v>
      </c>
      <c r="B888" t="s">
        <v>986</v>
      </c>
      <c r="C888" t="s">
        <v>530</v>
      </c>
      <c r="E888" t="s">
        <v>474</v>
      </c>
      <c r="F888">
        <v>1</v>
      </c>
      <c r="G888">
        <v>1950</v>
      </c>
      <c r="H888">
        <v>583</v>
      </c>
      <c r="I888">
        <v>2</v>
      </c>
      <c r="J888">
        <v>88.233999999999995</v>
      </c>
      <c r="K888">
        <v>0</v>
      </c>
    </row>
    <row r="889" spans="1:11">
      <c r="A889">
        <v>24232</v>
      </c>
      <c r="B889" t="s">
        <v>987</v>
      </c>
      <c r="C889" t="s">
        <v>547</v>
      </c>
      <c r="E889" t="s">
        <v>471</v>
      </c>
      <c r="F889">
        <v>51</v>
      </c>
      <c r="G889">
        <v>1970</v>
      </c>
      <c r="H889">
        <v>908</v>
      </c>
      <c r="I889">
        <v>0</v>
      </c>
      <c r="J889">
        <v>0</v>
      </c>
      <c r="K889">
        <v>0</v>
      </c>
    </row>
    <row r="890" spans="1:11">
      <c r="A890">
        <v>15041</v>
      </c>
      <c r="B890" t="s">
        <v>1712</v>
      </c>
      <c r="C890" t="s">
        <v>680</v>
      </c>
      <c r="E890" t="s">
        <v>142</v>
      </c>
      <c r="F890">
        <v>48</v>
      </c>
      <c r="G890">
        <v>1963</v>
      </c>
      <c r="H890">
        <v>215</v>
      </c>
      <c r="I890">
        <v>10.391999999999999</v>
      </c>
      <c r="J890">
        <v>965.053</v>
      </c>
      <c r="K890">
        <v>491</v>
      </c>
    </row>
    <row r="891" spans="1:11">
      <c r="A891">
        <v>17081</v>
      </c>
      <c r="B891" t="s">
        <v>1713</v>
      </c>
      <c r="C891" t="s">
        <v>586</v>
      </c>
      <c r="D891" t="s">
        <v>80</v>
      </c>
      <c r="E891" t="s">
        <v>1140</v>
      </c>
      <c r="F891">
        <v>42</v>
      </c>
      <c r="G891">
        <v>1945</v>
      </c>
      <c r="H891">
        <v>622</v>
      </c>
      <c r="I891">
        <v>1.5</v>
      </c>
      <c r="J891">
        <v>62.024000000000001</v>
      </c>
      <c r="K891">
        <v>0</v>
      </c>
    </row>
    <row r="892" spans="1:11">
      <c r="A892">
        <v>15075</v>
      </c>
      <c r="B892" t="s">
        <v>1714</v>
      </c>
      <c r="C892" t="s">
        <v>1134</v>
      </c>
      <c r="D892" t="s">
        <v>80</v>
      </c>
      <c r="E892" t="s">
        <v>474</v>
      </c>
      <c r="F892">
        <v>1</v>
      </c>
      <c r="G892">
        <v>1956</v>
      </c>
      <c r="H892">
        <v>589</v>
      </c>
      <c r="I892">
        <v>2.282</v>
      </c>
      <c r="J892">
        <v>83.739000000000004</v>
      </c>
      <c r="K892">
        <v>0</v>
      </c>
    </row>
    <row r="893" spans="1:11">
      <c r="A893">
        <v>96205</v>
      </c>
      <c r="B893" t="s">
        <v>988</v>
      </c>
      <c r="C893" t="s">
        <v>540</v>
      </c>
      <c r="E893" t="s">
        <v>474</v>
      </c>
      <c r="F893">
        <v>1</v>
      </c>
      <c r="G893">
        <v>1953</v>
      </c>
      <c r="H893">
        <v>386</v>
      </c>
      <c r="I893">
        <v>7.6719999999999997</v>
      </c>
      <c r="J893">
        <v>344.90499999999997</v>
      </c>
      <c r="K893">
        <v>68</v>
      </c>
    </row>
    <row r="894" spans="1:11">
      <c r="A894">
        <v>15066</v>
      </c>
      <c r="B894" t="s">
        <v>988</v>
      </c>
      <c r="C894" t="s">
        <v>498</v>
      </c>
      <c r="D894" t="s">
        <v>64</v>
      </c>
      <c r="E894" t="s">
        <v>474</v>
      </c>
      <c r="F894">
        <v>1</v>
      </c>
      <c r="G894">
        <v>2005</v>
      </c>
      <c r="H894">
        <v>685</v>
      </c>
      <c r="I894">
        <v>0.375</v>
      </c>
      <c r="J894">
        <v>13.82</v>
      </c>
      <c r="K894">
        <v>0</v>
      </c>
    </row>
    <row r="895" spans="1:11">
      <c r="A895">
        <v>21789</v>
      </c>
      <c r="B895" t="s">
        <v>989</v>
      </c>
      <c r="C895" t="s">
        <v>511</v>
      </c>
      <c r="D895" t="s">
        <v>80</v>
      </c>
      <c r="E895" t="s">
        <v>462</v>
      </c>
      <c r="F895">
        <v>7</v>
      </c>
      <c r="G895">
        <v>1968</v>
      </c>
      <c r="H895">
        <v>909</v>
      </c>
      <c r="I895">
        <v>0</v>
      </c>
      <c r="J895">
        <v>0</v>
      </c>
      <c r="K895">
        <v>0</v>
      </c>
    </row>
    <row r="896" spans="1:11">
      <c r="A896">
        <v>20713</v>
      </c>
      <c r="B896" t="s">
        <v>1217</v>
      </c>
      <c r="C896" t="s">
        <v>576</v>
      </c>
      <c r="E896" t="s">
        <v>457</v>
      </c>
      <c r="F896">
        <v>20</v>
      </c>
      <c r="G896">
        <v>1949</v>
      </c>
      <c r="H896">
        <v>910</v>
      </c>
      <c r="I896">
        <v>0</v>
      </c>
      <c r="J896">
        <v>0</v>
      </c>
      <c r="K896">
        <v>0</v>
      </c>
    </row>
    <row r="897" spans="1:11">
      <c r="A897">
        <v>10125</v>
      </c>
      <c r="B897" t="s">
        <v>990</v>
      </c>
      <c r="C897" t="s">
        <v>568</v>
      </c>
      <c r="D897" t="s">
        <v>80</v>
      </c>
      <c r="E897" t="s">
        <v>1126</v>
      </c>
      <c r="F897">
        <v>70</v>
      </c>
      <c r="G897">
        <v>1949</v>
      </c>
      <c r="H897">
        <v>911</v>
      </c>
      <c r="I897">
        <v>0</v>
      </c>
      <c r="J897">
        <v>0</v>
      </c>
      <c r="K897">
        <v>0</v>
      </c>
    </row>
    <row r="898" spans="1:11">
      <c r="A898">
        <v>21840</v>
      </c>
      <c r="B898" t="s">
        <v>991</v>
      </c>
      <c r="C898" t="s">
        <v>522</v>
      </c>
      <c r="E898" t="s">
        <v>142</v>
      </c>
      <c r="F898">
        <v>48</v>
      </c>
      <c r="G898">
        <v>1961</v>
      </c>
      <c r="H898">
        <v>912</v>
      </c>
      <c r="I898">
        <v>0</v>
      </c>
      <c r="J898">
        <v>0</v>
      </c>
      <c r="K898">
        <v>0</v>
      </c>
    </row>
    <row r="899" spans="1:11">
      <c r="A899">
        <v>21842</v>
      </c>
      <c r="B899" t="s">
        <v>1079</v>
      </c>
      <c r="C899" t="s">
        <v>511</v>
      </c>
      <c r="D899" t="s">
        <v>80</v>
      </c>
      <c r="E899" t="s">
        <v>142</v>
      </c>
      <c r="F899">
        <v>48</v>
      </c>
      <c r="G899">
        <v>1959</v>
      </c>
      <c r="H899">
        <v>913</v>
      </c>
      <c r="I899">
        <v>0</v>
      </c>
      <c r="J899">
        <v>0</v>
      </c>
      <c r="K899">
        <v>0</v>
      </c>
    </row>
    <row r="900" spans="1:11">
      <c r="A900">
        <v>21819</v>
      </c>
      <c r="B900" t="s">
        <v>992</v>
      </c>
      <c r="C900" t="s">
        <v>541</v>
      </c>
      <c r="E900" t="s">
        <v>1178</v>
      </c>
      <c r="F900">
        <v>36</v>
      </c>
      <c r="G900">
        <v>1952</v>
      </c>
      <c r="H900">
        <v>914</v>
      </c>
      <c r="I900">
        <v>0</v>
      </c>
      <c r="J900">
        <v>0</v>
      </c>
      <c r="K900">
        <v>0</v>
      </c>
    </row>
    <row r="901" spans="1:11">
      <c r="A901">
        <v>10047</v>
      </c>
      <c r="B901" t="s">
        <v>993</v>
      </c>
      <c r="C901" t="s">
        <v>889</v>
      </c>
      <c r="E901" t="s">
        <v>532</v>
      </c>
      <c r="F901">
        <v>63</v>
      </c>
      <c r="G901">
        <v>1997</v>
      </c>
      <c r="H901">
        <v>274</v>
      </c>
      <c r="I901">
        <v>18.969000000000001</v>
      </c>
      <c r="J901">
        <v>672.71699999999998</v>
      </c>
      <c r="K901">
        <v>0</v>
      </c>
    </row>
    <row r="902" spans="1:11">
      <c r="A902">
        <v>13053</v>
      </c>
      <c r="B902" t="s">
        <v>1218</v>
      </c>
      <c r="C902" t="s">
        <v>586</v>
      </c>
      <c r="D902" t="s">
        <v>80</v>
      </c>
      <c r="E902" t="s">
        <v>1126</v>
      </c>
      <c r="F902">
        <v>70</v>
      </c>
      <c r="G902">
        <v>1946</v>
      </c>
      <c r="H902">
        <v>915</v>
      </c>
      <c r="I902">
        <v>0</v>
      </c>
      <c r="J902">
        <v>0</v>
      </c>
      <c r="K902">
        <v>0</v>
      </c>
    </row>
    <row r="903" spans="1:11">
      <c r="A903">
        <v>97272</v>
      </c>
      <c r="B903" t="s">
        <v>994</v>
      </c>
      <c r="C903" t="s">
        <v>521</v>
      </c>
      <c r="E903" t="s">
        <v>474</v>
      </c>
      <c r="F903">
        <v>1</v>
      </c>
      <c r="G903">
        <v>1957</v>
      </c>
      <c r="H903">
        <v>334</v>
      </c>
      <c r="I903">
        <v>7.8440000000000003</v>
      </c>
      <c r="J903">
        <v>449.85199999999998</v>
      </c>
      <c r="K903">
        <v>153</v>
      </c>
    </row>
    <row r="904" spans="1:11">
      <c r="A904">
        <v>15068</v>
      </c>
      <c r="B904" t="s">
        <v>1715</v>
      </c>
      <c r="C904" t="s">
        <v>722</v>
      </c>
      <c r="E904" t="s">
        <v>1136</v>
      </c>
      <c r="F904">
        <v>24</v>
      </c>
      <c r="G904">
        <v>1956</v>
      </c>
      <c r="H904">
        <v>131</v>
      </c>
      <c r="I904">
        <v>19.064</v>
      </c>
      <c r="J904">
        <v>1715.047</v>
      </c>
      <c r="K904">
        <v>925</v>
      </c>
    </row>
    <row r="905" spans="1:11">
      <c r="A905">
        <v>97262</v>
      </c>
      <c r="B905" t="s">
        <v>995</v>
      </c>
      <c r="C905" t="s">
        <v>773</v>
      </c>
      <c r="D905" t="s">
        <v>80</v>
      </c>
      <c r="E905" t="s">
        <v>1139</v>
      </c>
      <c r="F905">
        <v>28</v>
      </c>
      <c r="G905">
        <v>1964</v>
      </c>
      <c r="H905">
        <v>298</v>
      </c>
      <c r="I905">
        <v>7.8760000000000003</v>
      </c>
      <c r="J905">
        <v>570.57799999999997</v>
      </c>
      <c r="K905">
        <v>250</v>
      </c>
    </row>
    <row r="906" spans="1:11">
      <c r="A906">
        <v>21820</v>
      </c>
      <c r="B906" t="s">
        <v>996</v>
      </c>
      <c r="C906" t="s">
        <v>928</v>
      </c>
      <c r="E906" t="s">
        <v>1178</v>
      </c>
      <c r="F906">
        <v>36</v>
      </c>
      <c r="G906">
        <v>1959</v>
      </c>
      <c r="H906">
        <v>916</v>
      </c>
      <c r="I906">
        <v>0</v>
      </c>
      <c r="J906">
        <v>0</v>
      </c>
      <c r="K906">
        <v>0</v>
      </c>
    </row>
    <row r="907" spans="1:11">
      <c r="A907">
        <v>16012</v>
      </c>
      <c r="B907" t="s">
        <v>1716</v>
      </c>
      <c r="C907" t="s">
        <v>489</v>
      </c>
      <c r="D907" t="s">
        <v>64</v>
      </c>
      <c r="E907" t="s">
        <v>1334</v>
      </c>
      <c r="F907">
        <v>79</v>
      </c>
      <c r="G907">
        <v>2001</v>
      </c>
      <c r="H907">
        <v>338</v>
      </c>
      <c r="I907">
        <v>4.8609999999999998</v>
      </c>
      <c r="J907">
        <v>434.36500000000001</v>
      </c>
      <c r="K907">
        <v>203</v>
      </c>
    </row>
    <row r="908" spans="1:11">
      <c r="A908">
        <v>17049</v>
      </c>
      <c r="B908" t="s">
        <v>1717</v>
      </c>
      <c r="C908" t="s">
        <v>530</v>
      </c>
      <c r="E908" t="s">
        <v>1178</v>
      </c>
      <c r="F908">
        <v>36</v>
      </c>
      <c r="G908">
        <v>1951</v>
      </c>
      <c r="H908">
        <v>917</v>
      </c>
      <c r="I908">
        <v>0</v>
      </c>
      <c r="J908">
        <v>0</v>
      </c>
      <c r="K908">
        <v>0</v>
      </c>
    </row>
    <row r="909" spans="1:11">
      <c r="A909">
        <v>23087</v>
      </c>
      <c r="B909" t="s">
        <v>997</v>
      </c>
      <c r="C909" t="s">
        <v>521</v>
      </c>
      <c r="E909" t="s">
        <v>133</v>
      </c>
      <c r="F909">
        <v>43</v>
      </c>
      <c r="G909">
        <v>1978</v>
      </c>
      <c r="H909">
        <v>918</v>
      </c>
      <c r="I909">
        <v>0</v>
      </c>
      <c r="J909">
        <v>0</v>
      </c>
      <c r="K909">
        <v>0</v>
      </c>
    </row>
    <row r="910" spans="1:11">
      <c r="A910">
        <v>15026</v>
      </c>
      <c r="B910" t="s">
        <v>997</v>
      </c>
      <c r="C910" t="s">
        <v>522</v>
      </c>
      <c r="E910" t="s">
        <v>470</v>
      </c>
      <c r="F910">
        <v>64</v>
      </c>
      <c r="G910">
        <v>1964</v>
      </c>
      <c r="H910">
        <v>320</v>
      </c>
      <c r="I910">
        <v>6.9539999999999997</v>
      </c>
      <c r="J910">
        <v>502.80799999999999</v>
      </c>
      <c r="K910">
        <v>195</v>
      </c>
    </row>
    <row r="911" spans="1:11">
      <c r="A911">
        <v>16059</v>
      </c>
      <c r="B911" t="s">
        <v>997</v>
      </c>
      <c r="C911" t="s">
        <v>509</v>
      </c>
      <c r="E911" t="s">
        <v>1482</v>
      </c>
      <c r="F911">
        <v>83</v>
      </c>
      <c r="G911">
        <v>1975</v>
      </c>
      <c r="H911">
        <v>261</v>
      </c>
      <c r="I911">
        <v>11.055</v>
      </c>
      <c r="J911">
        <v>720.48199999999997</v>
      </c>
      <c r="K911">
        <v>265</v>
      </c>
    </row>
    <row r="912" spans="1:11">
      <c r="A912">
        <v>24258</v>
      </c>
      <c r="B912" t="s">
        <v>997</v>
      </c>
      <c r="C912" t="s">
        <v>998</v>
      </c>
      <c r="E912" t="s">
        <v>474</v>
      </c>
      <c r="F912">
        <v>1</v>
      </c>
      <c r="G912">
        <v>1942</v>
      </c>
      <c r="H912">
        <v>640</v>
      </c>
      <c r="I912">
        <v>1.6879999999999999</v>
      </c>
      <c r="J912">
        <v>48.677</v>
      </c>
      <c r="K912">
        <v>0</v>
      </c>
    </row>
    <row r="913" spans="1:11">
      <c r="A913">
        <v>98369</v>
      </c>
      <c r="B913" t="s">
        <v>999</v>
      </c>
      <c r="C913" t="s">
        <v>871</v>
      </c>
      <c r="D913" t="s">
        <v>80</v>
      </c>
      <c r="E913" t="s">
        <v>1139</v>
      </c>
      <c r="F913">
        <v>28</v>
      </c>
      <c r="G913">
        <v>1957</v>
      </c>
      <c r="H913">
        <v>617</v>
      </c>
      <c r="I913">
        <v>1.75</v>
      </c>
      <c r="J913">
        <v>65.451999999999998</v>
      </c>
      <c r="K913">
        <v>0</v>
      </c>
    </row>
    <row r="914" spans="1:11">
      <c r="A914">
        <v>24275</v>
      </c>
      <c r="B914" t="s">
        <v>1000</v>
      </c>
      <c r="C914" t="s">
        <v>889</v>
      </c>
      <c r="E914" t="s">
        <v>134</v>
      </c>
      <c r="F914">
        <v>52</v>
      </c>
      <c r="G914">
        <v>1963</v>
      </c>
      <c r="H914">
        <v>312</v>
      </c>
      <c r="I914">
        <v>11.595000000000001</v>
      </c>
      <c r="J914">
        <v>536.43499999999995</v>
      </c>
      <c r="K914">
        <v>128</v>
      </c>
    </row>
    <row r="915" spans="1:11">
      <c r="A915">
        <v>14019</v>
      </c>
      <c r="B915" t="s">
        <v>1718</v>
      </c>
      <c r="C915" t="s">
        <v>617</v>
      </c>
      <c r="D915" t="s">
        <v>80</v>
      </c>
      <c r="E915" t="s">
        <v>1419</v>
      </c>
      <c r="F915">
        <v>54</v>
      </c>
      <c r="G915">
        <v>1945</v>
      </c>
      <c r="H915">
        <v>135</v>
      </c>
      <c r="I915">
        <v>23.907</v>
      </c>
      <c r="J915">
        <v>1702.037</v>
      </c>
      <c r="K915">
        <v>829</v>
      </c>
    </row>
    <row r="916" spans="1:11">
      <c r="A916">
        <v>27080</v>
      </c>
      <c r="B916" t="s">
        <v>1001</v>
      </c>
      <c r="C916" t="s">
        <v>492</v>
      </c>
      <c r="E916" t="s">
        <v>1140</v>
      </c>
      <c r="F916">
        <v>42</v>
      </c>
      <c r="G916">
        <v>1970</v>
      </c>
      <c r="H916">
        <v>76</v>
      </c>
      <c r="I916">
        <v>32.125</v>
      </c>
      <c r="J916">
        <v>2202.0819999999999</v>
      </c>
      <c r="K916">
        <v>1056</v>
      </c>
    </row>
    <row r="917" spans="1:11">
      <c r="A917">
        <v>15028</v>
      </c>
      <c r="B917" t="s">
        <v>1719</v>
      </c>
      <c r="C917" t="s">
        <v>514</v>
      </c>
      <c r="E917" t="s">
        <v>1334</v>
      </c>
      <c r="F917">
        <v>79</v>
      </c>
      <c r="G917">
        <v>1987</v>
      </c>
      <c r="H917">
        <v>202</v>
      </c>
      <c r="I917">
        <v>11.712</v>
      </c>
      <c r="J917">
        <v>1067.492</v>
      </c>
      <c r="K917">
        <v>540</v>
      </c>
    </row>
    <row r="918" spans="1:11">
      <c r="A918">
        <v>23086</v>
      </c>
      <c r="B918" t="s">
        <v>1002</v>
      </c>
      <c r="C918" t="s">
        <v>508</v>
      </c>
      <c r="E918" t="s">
        <v>133</v>
      </c>
      <c r="F918">
        <v>43</v>
      </c>
      <c r="G918">
        <v>1955</v>
      </c>
      <c r="H918">
        <v>45</v>
      </c>
      <c r="I918">
        <v>38.875</v>
      </c>
      <c r="J918">
        <v>2690.01</v>
      </c>
      <c r="K918">
        <v>1201</v>
      </c>
    </row>
    <row r="919" spans="1:11">
      <c r="A919">
        <v>16089</v>
      </c>
      <c r="B919" t="s">
        <v>1720</v>
      </c>
      <c r="C919" t="s">
        <v>1721</v>
      </c>
      <c r="E919" t="s">
        <v>1410</v>
      </c>
      <c r="F919">
        <v>84</v>
      </c>
      <c r="G919">
        <v>1944</v>
      </c>
      <c r="H919">
        <v>308</v>
      </c>
      <c r="I919">
        <v>12.157999999999999</v>
      </c>
      <c r="J919">
        <v>552.60599999999999</v>
      </c>
      <c r="K919">
        <v>88</v>
      </c>
    </row>
    <row r="920" spans="1:11">
      <c r="A920">
        <v>16090</v>
      </c>
      <c r="B920" t="s">
        <v>1722</v>
      </c>
      <c r="C920" t="s">
        <v>580</v>
      </c>
      <c r="D920" t="s">
        <v>80</v>
      </c>
      <c r="E920" t="s">
        <v>1410</v>
      </c>
      <c r="F920">
        <v>84</v>
      </c>
      <c r="G920">
        <v>1945</v>
      </c>
      <c r="H920">
        <v>296</v>
      </c>
      <c r="I920">
        <v>13.532999999999999</v>
      </c>
      <c r="J920">
        <v>571.99699999999996</v>
      </c>
      <c r="K920">
        <v>52</v>
      </c>
    </row>
    <row r="921" spans="1:11">
      <c r="A921">
        <v>26010</v>
      </c>
      <c r="B921" t="s">
        <v>1003</v>
      </c>
      <c r="C921" t="s">
        <v>522</v>
      </c>
      <c r="E921" t="s">
        <v>474</v>
      </c>
      <c r="F921">
        <v>1</v>
      </c>
      <c r="G921">
        <v>1953</v>
      </c>
      <c r="H921">
        <v>309</v>
      </c>
      <c r="I921">
        <v>11.188000000000001</v>
      </c>
      <c r="J921">
        <v>540.01700000000005</v>
      </c>
      <c r="K921">
        <v>102</v>
      </c>
    </row>
    <row r="922" spans="1:11">
      <c r="A922">
        <v>14022</v>
      </c>
      <c r="B922" t="s">
        <v>1004</v>
      </c>
      <c r="C922" t="s">
        <v>871</v>
      </c>
      <c r="D922" t="s">
        <v>80</v>
      </c>
      <c r="E922" t="s">
        <v>1129</v>
      </c>
      <c r="F922">
        <v>55</v>
      </c>
      <c r="G922">
        <v>1985</v>
      </c>
      <c r="H922">
        <v>919</v>
      </c>
      <c r="I922">
        <v>0</v>
      </c>
      <c r="J922">
        <v>0</v>
      </c>
      <c r="K922">
        <v>0</v>
      </c>
    </row>
    <row r="923" spans="1:11">
      <c r="A923">
        <v>28009</v>
      </c>
      <c r="B923" t="s">
        <v>1004</v>
      </c>
      <c r="C923" t="s">
        <v>1005</v>
      </c>
      <c r="D923" t="s">
        <v>80</v>
      </c>
      <c r="E923" t="s">
        <v>474</v>
      </c>
      <c r="F923">
        <v>1</v>
      </c>
      <c r="G923">
        <v>1955</v>
      </c>
      <c r="H923">
        <v>523</v>
      </c>
      <c r="I923">
        <v>4.125</v>
      </c>
      <c r="J923">
        <v>135.72900000000001</v>
      </c>
      <c r="K923">
        <v>0</v>
      </c>
    </row>
    <row r="924" spans="1:11">
      <c r="A924">
        <v>16066</v>
      </c>
      <c r="B924" t="s">
        <v>1723</v>
      </c>
      <c r="C924" t="s">
        <v>1724</v>
      </c>
      <c r="D924" t="s">
        <v>80</v>
      </c>
      <c r="E924" t="s">
        <v>1126</v>
      </c>
      <c r="F924">
        <v>70</v>
      </c>
      <c r="G924">
        <v>1945</v>
      </c>
      <c r="H924">
        <v>920</v>
      </c>
      <c r="I924">
        <v>0</v>
      </c>
      <c r="J924">
        <v>0</v>
      </c>
      <c r="K924">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2" t="s">
        <v>286</v>
      </c>
      <c r="G4" s="553"/>
      <c r="H4" s="549" t="s">
        <v>286</v>
      </c>
      <c r="I4" s="550"/>
      <c r="J4" s="550"/>
      <c r="K4" s="551"/>
      <c r="L4" s="549" t="s">
        <v>286</v>
      </c>
      <c r="M4" s="550"/>
      <c r="N4" s="550"/>
      <c r="O4" s="551"/>
      <c r="P4" s="549" t="s">
        <v>286</v>
      </c>
      <c r="Q4" s="550"/>
      <c r="R4" s="550"/>
      <c r="S4" s="551"/>
      <c r="T4" s="549" t="s">
        <v>286</v>
      </c>
      <c r="U4" s="550"/>
      <c r="V4" s="550"/>
      <c r="W4" s="551"/>
      <c r="X4" s="549" t="s">
        <v>286</v>
      </c>
      <c r="Y4" s="550"/>
      <c r="Z4" s="550"/>
      <c r="AA4" s="55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4</v>
      </c>
      <c r="F2" s="14">
        <f ca="1">IF(MOD($E$2,2)&gt;0,0,1)</f>
        <v>1</v>
      </c>
      <c r="G2" s="14">
        <f ca="1">Start.listina!$S$7</f>
        <v>8</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6</v>
      </c>
      <c r="B7" s="42" t="str">
        <f t="shared" ca="1" si="2"/>
        <v xml:space="preserve"> -</v>
      </c>
      <c r="C7" s="43" t="str">
        <f ca="1">IF(E7&gt;$G$2,"",Nasazení!B7)</f>
        <v>D2</v>
      </c>
      <c r="D7" s="42" t="str">
        <f ca="1">IF(TYPE(VLOOKUP(C7,Výsledky_skupin!$A$3:$B$130,2,0))&gt;4," -",VLOOKUP(C7,Výsledky_skupin!$A$3:$B$130,2,0))</f>
        <v xml:space="preserve"> -</v>
      </c>
      <c r="E7" s="1">
        <v>5</v>
      </c>
      <c r="F7">
        <f t="shared" ca="1" si="1"/>
        <v>1</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v>
      </c>
      <c r="AU7" s="244">
        <f ca="1">VLOOKUP($A7,'KO32'!$G$6:$I$63,3,0)</f>
        <v>0</v>
      </c>
      <c r="AV7" s="379" t="str">
        <f ca="1">VLOOKUP($A7,'KO32'!$K$10:$L$59,2,0)</f>
        <v xml:space="preserve"> -</v>
      </c>
      <c r="AW7" s="244">
        <f ca="1">VLOOKUP($A7,'KO32'!$K$10:$M$59,3,0)</f>
        <v>0</v>
      </c>
      <c r="BG7" s="379" t="str">
        <f ca="1">VLOOKUP($A7,'KO64'!$G$6:$H$127,2,0)</f>
        <v xml:space="preserve"> -</v>
      </c>
      <c r="BH7" s="244">
        <f ca="1">VLOOKUP($A7,'KO64'!$G$6:$I$127,3,0)</f>
        <v>0</v>
      </c>
      <c r="BI7" s="379" t="str">
        <f ca="1">VLOOKUP($A7,'KO64'!$K$10:$L$123,2,0)</f>
        <v xml:space="preserve"> -</v>
      </c>
      <c r="BJ7" s="244">
        <f ca="1">VLOOKUP($A7,'KO64'!$K$10:$M$123,3,0)</f>
        <v>0</v>
      </c>
      <c r="BK7" s="379" t="str">
        <f ca="1">VLOOKUP($A7,'KO64'!$O$18:$P$115,2,0)</f>
        <v xml:space="preserve"> -</v>
      </c>
      <c r="BL7" s="244">
        <f ca="1">VLOOKUP($A7,'KO64'!$O$18:$Q$115,3,0)</f>
        <v>0</v>
      </c>
    </row>
    <row r="8" spans="1:71">
      <c r="A8" s="1">
        <f t="shared" ca="1" si="0"/>
        <v>5</v>
      </c>
      <c r="B8" s="42" t="str">
        <f t="shared" ca="1" si="2"/>
        <v xml:space="preserve"> -</v>
      </c>
      <c r="C8" s="43" t="str">
        <f ca="1">IF(E8&gt;$G$2,"",Nasazení!B8)</f>
        <v>C2</v>
      </c>
      <c r="D8" s="42" t="str">
        <f ca="1">IF(TYPE(VLOOKUP(C8,Výsledky_skupin!$A$3:$B$130,2,0))&gt;4," -",VLOOKUP(C8,Výsledky_skupin!$A$3:$B$130,2,0))</f>
        <v xml:space="preserve"> -</v>
      </c>
      <c r="E8" s="1">
        <v>6</v>
      </c>
      <c r="F8">
        <f t="shared" ca="1" si="1"/>
        <v>-1</v>
      </c>
      <c r="I8" s="379" t="str">
        <f ca="1">IF(OR(TRIM(S8)="-",TRIM(S8)="")," ",S8)</f>
        <v xml:space="preserve"> </v>
      </c>
      <c r="S8" s="379" t="str">
        <f ca="1">VLOOKUP($A8,'Dohrávka_5-8'!$K$6:$L$13,2,0)</f>
        <v xml:space="preserve"> </v>
      </c>
      <c r="AI8" s="379" t="str">
        <f ca="1">VLOOKUP($A8,'KO16'!$G$6:$H$31,2,0)</f>
        <v xml:space="preserve"> - </v>
      </c>
      <c r="AJ8" s="244">
        <f ca="1">VLOOKUP($A8,'KO16'!$G$6:$I$31,3,0)</f>
        <v>0</v>
      </c>
      <c r="AT8" s="379" t="str">
        <f ca="1">VLOOKUP($A8,'KO32'!$G$6:$H$63,2,0)</f>
        <v xml:space="preserve"> - </v>
      </c>
      <c r="AU8" s="244">
        <f ca="1">VLOOKUP($A8,'KO32'!$G$6:$I$63,3,0)</f>
        <v>0</v>
      </c>
      <c r="AV8" s="379" t="str">
        <f ca="1">VLOOKUP($A8,'KO32'!$K$10:$L$59,2,0)</f>
        <v xml:space="preserve"> - </v>
      </c>
      <c r="AW8" s="244">
        <f ca="1">VLOOKUP($A8,'KO32'!$K$10:$M$59,3,0)</f>
        <v>0</v>
      </c>
      <c r="BG8" s="379" t="str">
        <f ca="1">VLOOKUP($A8,'KO64'!$G$6:$H$127,2,0)</f>
        <v xml:space="preserve"> - </v>
      </c>
      <c r="BH8" s="244">
        <f ca="1">VLOOKUP($A8,'KO64'!$G$6:$I$127,3,0)</f>
        <v>0</v>
      </c>
      <c r="BI8" s="379" t="str">
        <f ca="1">VLOOKUP($A8,'KO64'!$K$10:$L$123,2,0)</f>
        <v xml:space="preserve"> - </v>
      </c>
      <c r="BJ8" s="244">
        <f ca="1">VLOOKUP($A8,'KO64'!$K$10:$M$123,3,0)</f>
        <v>0</v>
      </c>
      <c r="BK8" s="379" t="str">
        <f ca="1">VLOOKUP($A8,'KO64'!$O$18:$P$115,2,0)</f>
        <v xml:space="preserve"> - </v>
      </c>
      <c r="BL8" s="244">
        <f ca="1">VLOOKUP($A8,'KO64'!$O$18:$Q$115,3,0)</f>
        <v>0</v>
      </c>
    </row>
    <row r="9" spans="1:71">
      <c r="A9" s="1">
        <f t="shared" ca="1" si="0"/>
        <v>8</v>
      </c>
      <c r="B9" s="42" t="str">
        <f t="shared" ca="1" si="2"/>
        <v xml:space="preserve"> -</v>
      </c>
      <c r="C9" s="43" t="str">
        <f ca="1">IF(E9&gt;$G$2,"",Nasazení!B9)</f>
        <v>B2</v>
      </c>
      <c r="D9" s="42" t="str">
        <f ca="1">IF(TYPE(VLOOKUP(C9,Výsledky_skupin!$A$3:$B$130,2,0))&gt;4," -",VLOOKUP(C9,Výsledky_skupin!$A$3:$B$130,2,0))</f>
        <v xml:space="preserve"> -</v>
      </c>
      <c r="E9" s="1">
        <v>7</v>
      </c>
      <c r="F9">
        <f t="shared" ca="1" si="1"/>
        <v>1</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v>
      </c>
      <c r="AU9" s="244">
        <f ca="1">VLOOKUP($A9,'KO32'!$G$6:$I$63,3,0)</f>
        <v>0</v>
      </c>
      <c r="AV9" s="379" t="str">
        <f ca="1">VLOOKUP($A9,'KO32'!$K$10:$L$59,2,0)</f>
        <v xml:space="preserve"> -</v>
      </c>
      <c r="AW9" s="244">
        <f ca="1">VLOOKUP($A9,'KO32'!$K$10:$M$59,3,0)</f>
        <v>0</v>
      </c>
      <c r="BG9" s="379" t="str">
        <f ca="1">VLOOKUP($A9,'KO64'!$G$6:$H$127,2,0)</f>
        <v xml:space="preserve"> -</v>
      </c>
      <c r="BH9" s="244">
        <f ca="1">VLOOKUP($A9,'KO64'!$G$6:$I$127,3,0)</f>
        <v>0</v>
      </c>
      <c r="BI9" s="379" t="str">
        <f ca="1">VLOOKUP($A9,'KO64'!$K$10:$L$123,2,0)</f>
        <v xml:space="preserve"> -</v>
      </c>
      <c r="BJ9" s="244">
        <f ca="1">VLOOKUP($A9,'KO64'!$K$10:$M$123,3,0)</f>
        <v>0</v>
      </c>
      <c r="BK9" s="379" t="str">
        <f ca="1">VLOOKUP($A9,'KO64'!$O$18:$P$115,2,0)</f>
        <v xml:space="preserve"> -</v>
      </c>
      <c r="BL9" s="244">
        <f ca="1">VLOOKUP($A9,'KO64'!$O$18:$Q$115,3,0)</f>
        <v>0</v>
      </c>
    </row>
    <row r="10" spans="1:71">
      <c r="A10" s="1">
        <f t="shared" ca="1" si="0"/>
        <v>7</v>
      </c>
      <c r="B10" s="42" t="str">
        <f t="shared" ca="1" si="2"/>
        <v xml:space="preserve"> -</v>
      </c>
      <c r="C10" s="43" t="str">
        <f ca="1">IF(E10&gt;$G$2,"",Nasazení!B10)</f>
        <v>A2</v>
      </c>
      <c r="D10" s="42" t="str">
        <f ca="1">IF(TYPE(VLOOKUP(C10,Výsledky_skupin!$A$3:$B$130,2,0))&gt;4," -",VLOOKUP(C10,Výsledky_skupin!$A$3:$B$130,2,0))</f>
        <v xml:space="preserve"> -</v>
      </c>
      <c r="E10" s="1">
        <v>8</v>
      </c>
      <c r="F10">
        <f t="shared" ca="1" si="1"/>
        <v>-1</v>
      </c>
      <c r="I10" s="379" t="str">
        <f ca="1">IF(OR(TRIM(S10)="-",TRIM(S10)="")," ",S10)</f>
        <v xml:space="preserve"> </v>
      </c>
      <c r="S10" s="379" t="str">
        <f ca="1">VLOOKUP($A10,'Dohrávka_5-8'!$K$6:$L$13,2,0)</f>
        <v xml:space="preserve"> </v>
      </c>
      <c r="AI10" s="379" t="str">
        <f ca="1">VLOOKUP($A10,'KO16'!$G$6:$H$31,2,0)</f>
        <v xml:space="preserve"> - </v>
      </c>
      <c r="AJ10" s="244">
        <f ca="1">VLOOKUP($A10,'KO16'!$G$6:$I$31,3,0)</f>
        <v>0</v>
      </c>
      <c r="AT10" s="379" t="str">
        <f ca="1">VLOOKUP($A10,'KO32'!$G$6:$H$63,2,0)</f>
        <v xml:space="preserve"> - </v>
      </c>
      <c r="AU10" s="244">
        <f ca="1">VLOOKUP($A10,'KO32'!$G$6:$I$63,3,0)</f>
        <v>0</v>
      </c>
      <c r="AV10" s="379" t="str">
        <f ca="1">VLOOKUP($A10,'KO32'!$K$10:$L$59,2,0)</f>
        <v xml:space="preserve"> - </v>
      </c>
      <c r="AW10" s="244">
        <f ca="1">VLOOKUP($A10,'KO32'!$K$10:$M$59,3,0)</f>
        <v>0</v>
      </c>
      <c r="BG10" s="379" t="str">
        <f ca="1">VLOOKUP($A10,'KO64'!$G$6:$H$127,2,0)</f>
        <v xml:space="preserve"> - </v>
      </c>
      <c r="BH10" s="244">
        <f ca="1">VLOOKUP($A10,'KO64'!$G$6:$I$127,3,0)</f>
        <v>0</v>
      </c>
      <c r="BI10" s="379" t="str">
        <f ca="1">VLOOKUP($A10,'KO64'!$K$10:$L$123,2,0)</f>
        <v xml:space="preserve"> - </v>
      </c>
      <c r="BJ10" s="244">
        <f ca="1">VLOOKUP($A10,'KO64'!$K$10:$M$123,3,0)</f>
        <v>0</v>
      </c>
      <c r="BK10" s="379" t="str">
        <f ca="1">VLOOKUP($A10,'KO64'!$O$18:$P$115,2,0)</f>
        <v xml:space="preserve"> - </v>
      </c>
      <c r="BL10" s="244">
        <f ca="1">VLOOKUP($A10,'KO64'!$O$18:$Q$115,3,0)</f>
        <v>0</v>
      </c>
    </row>
    <row r="11" spans="1:71">
      <c r="A11" s="1">
        <f t="shared" ca="1" si="0"/>
        <v>10</v>
      </c>
      <c r="B11" s="42" t="str">
        <f t="shared" ca="1" si="2"/>
        <v xml:space="preserve"> - </v>
      </c>
      <c r="C11" s="43" t="str">
        <f ca="1">IF(E11&gt;$G$2,"",Nasazení!B11)</f>
        <v/>
      </c>
      <c r="D11" s="42" t="str">
        <f ca="1">IF(TYPE(VLOOKUP(C11,Výsledky_skupin!$A$3:$B$130,2,0))&gt;4," -",VLOOKUP(C11,Výsledky_skupin!$A$3:$B$130,2,0))</f>
        <v/>
      </c>
      <c r="E11" s="1">
        <v>9</v>
      </c>
      <c r="F11">
        <f t="shared" ca="1" si="1"/>
        <v>1</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9</v>
      </c>
      <c r="B12" s="42" t="str">
        <f t="shared" ca="1" si="2"/>
        <v xml:space="preserve"> - </v>
      </c>
      <c r="C12" s="43" t="str">
        <f ca="1">IF(E12&gt;$G$2,"",Nasazení!B12)</f>
        <v/>
      </c>
      <c r="D12" s="42" t="str">
        <f ca="1">IF(TYPE(VLOOKUP(C12,Výsledky_skupin!$A$3:$B$130,2,0))&gt;4," -",VLOOKUP(C12,Výsledky_skupin!$A$3:$B$130,2,0))</f>
        <v/>
      </c>
      <c r="E12" s="1">
        <v>10</v>
      </c>
      <c r="F12">
        <f t="shared" ca="1" si="1"/>
        <v>-1</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12</v>
      </c>
      <c r="B13" s="42" t="str">
        <f ca="1">IF(E13&gt;$G$2," - ",D13)</f>
        <v xml:space="preserve"> - </v>
      </c>
      <c r="C13" s="43" t="str">
        <f ca="1">IF(E13&gt;$G$2,"",Nasazení!B13)</f>
        <v/>
      </c>
      <c r="D13" s="42" t="str">
        <f ca="1">IF(TYPE(VLOOKUP(C13,Výsledky_skupin!$A$3:$B$130,2,0))&gt;4," -",VLOOKUP(C13,Výsledky_skupin!$A$3:$B$130,2,0))</f>
        <v/>
      </c>
      <c r="E13" s="1">
        <v>11</v>
      </c>
      <c r="F13">
        <f t="shared" ca="1" si="1"/>
        <v>1</v>
      </c>
      <c r="I13" s="379" t="str">
        <f t="shared" ca="1" si="3"/>
        <v xml:space="preserve"> </v>
      </c>
      <c r="AE13" s="379" t="str">
        <f ca="1">VLOOKUP($A13,'Dohrávka_9-16'!$O$10:$P$35,2,0)</f>
        <v xml:space="preserve"> </v>
      </c>
      <c r="AT13" s="379" t="str">
        <f ca="1">VLOOKUP($A13,'KO32'!$G$6:$H$63,2,0)</f>
        <v xml:space="preserve"> - </v>
      </c>
      <c r="AU13" s="244">
        <f ca="1">VLOOKUP($A13,'KO32'!$G$6:$I$63,3,0)</f>
        <v>0</v>
      </c>
      <c r="BG13" s="379" t="str">
        <f ca="1">VLOOKUP($A13,'KO64'!$G$6:$H$127,2,0)</f>
        <v xml:space="preserve"> - </v>
      </c>
      <c r="BH13" s="244">
        <f ca="1">VLOOKUP($A13,'KO64'!$G$6:$I$127,3,0)</f>
        <v>0</v>
      </c>
      <c r="BI13" s="379" t="str">
        <f ca="1">VLOOKUP($A13,'KO64'!$K$10:$L$123,2,0)</f>
        <v xml:space="preserve"> - </v>
      </c>
      <c r="BJ13" s="244">
        <f ca="1">VLOOKUP($A13,'KO64'!$K$10:$M$123,3,0)</f>
        <v>0</v>
      </c>
    </row>
    <row r="14" spans="1:71">
      <c r="A14" s="1">
        <f t="shared" ca="1" si="0"/>
        <v>11</v>
      </c>
      <c r="B14" s="42" t="str">
        <f t="shared" ref="B14:B34" ca="1" si="4">IF(E14&gt;$G$2," - ",D14)</f>
        <v xml:space="preserve"> - </v>
      </c>
      <c r="C14" s="43" t="str">
        <f ca="1">IF(E14&gt;$G$2,"",Nasazení!B14)</f>
        <v/>
      </c>
      <c r="D14" s="42" t="str">
        <f ca="1">IF(TYPE(VLOOKUP(C14,Výsledky_skupin!$A$3:$B$130,2,0))&gt;4," -",VLOOKUP(C14,Výsledky_skupin!$A$3:$B$130,2,0))</f>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 </v>
      </c>
      <c r="C15" s="43" t="str">
        <f ca="1">IF(E15&gt;$G$2,"",Nasazení!B15)</f>
        <v/>
      </c>
      <c r="D15" s="42" t="str">
        <f ca="1">IF(TYPE(VLOOKUP(C15,Výsledky_skupin!$A$3:$B$130,2,0))&gt;4," -",VLOOKUP(C15,Výsledky_skupin!$A$3:$B$130,2,0))</f>
        <v/>
      </c>
      <c r="E15" s="1">
        <v>13</v>
      </c>
      <c r="F15">
        <f t="shared" ca="1" si="1"/>
        <v>1</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13</v>
      </c>
      <c r="B16" s="42" t="str">
        <f t="shared" ca="1" si="4"/>
        <v xml:space="preserve"> - </v>
      </c>
      <c r="C16" s="43" t="str">
        <f ca="1">IF(E16&gt;$G$2,"",Nasazení!B16)</f>
        <v/>
      </c>
      <c r="D16" s="42" t="str">
        <f ca="1">IF(TYPE(VLOOKUP(C16,Výsledky_skupin!$A$3:$B$130,2,0))&gt;4," -",VLOOKUP(C16,Výsledky_skupin!$A$3:$B$130,2,0))</f>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 </v>
      </c>
      <c r="C17" s="43" t="str">
        <f ca="1">IF(E17&gt;$G$2,"",Nasazení!B17)</f>
        <v/>
      </c>
      <c r="D17" s="42" t="str">
        <f ca="1">IF(TYPE(VLOOKUP(C17,Výsledky_skupin!$A$3:$B$130,2,0))&gt;4," -",VLOOKUP(C17,Výsledky_skupin!$A$3:$B$130,2,0))</f>
        <v/>
      </c>
      <c r="E17" s="1">
        <v>15</v>
      </c>
      <c r="F17">
        <f t="shared" ca="1" si="1"/>
        <v>1</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15</v>
      </c>
      <c r="B18" s="42" t="str">
        <f t="shared" ca="1" si="4"/>
        <v xml:space="preserve"> - </v>
      </c>
      <c r="C18" s="43" t="str">
        <f ca="1">IF(E18&gt;$G$2,"",Nasazení!B18)</f>
        <v/>
      </c>
      <c r="D18" s="42" t="str">
        <f ca="1">IF(TYPE(VLOOKUP(C18,Výsledky_skupin!$A$3:$B$130,2,0))&gt;4," -",VLOOKUP(C18,Výsledky_skupin!$A$3:$B$130,2,0))</f>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4</v>
      </c>
      <c r="D2">
        <f t="shared" ca="1" si="1"/>
        <v>4</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5</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4</v>
      </c>
      <c r="D5">
        <f t="shared" ca="1" si="4"/>
        <v>6</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58" t="s">
        <v>7</v>
      </c>
      <c r="D9" s="558"/>
      <c r="E9" s="559"/>
    </row>
    <row r="10" spans="1:32">
      <c r="A10" s="1" t="s">
        <v>8</v>
      </c>
      <c r="B10" s="1" t="s">
        <v>9</v>
      </c>
    </row>
    <row r="11" spans="1:32">
      <c r="A11" s="1" t="s">
        <v>56</v>
      </c>
      <c r="B11" s="1">
        <v>1</v>
      </c>
      <c r="C11" s="396">
        <f t="shared" ref="C11:C42" ca="1" si="5">999999*RAND()</f>
        <v>69431.882778225074</v>
      </c>
      <c r="D11" s="1"/>
      <c r="E11" s="397" t="str">
        <f t="shared" ref="E11:E42" si="6">IF(D11+$E$8-1=0,"",D11+$E$8-1)</f>
        <v/>
      </c>
    </row>
    <row r="12" spans="1:32">
      <c r="A12" s="1" t="s">
        <v>57</v>
      </c>
      <c r="B12" s="1">
        <v>2</v>
      </c>
      <c r="C12" s="396">
        <f t="shared" ca="1" si="5"/>
        <v>479.46617854724707</v>
      </c>
      <c r="D12" s="1"/>
      <c r="E12" s="397" t="str">
        <f t="shared" si="6"/>
        <v/>
      </c>
    </row>
    <row r="13" spans="1:32">
      <c r="A13" s="1" t="s">
        <v>88</v>
      </c>
      <c r="B13" s="1">
        <v>3</v>
      </c>
      <c r="C13" s="396">
        <f t="shared" ca="1" si="5"/>
        <v>86564.714974347706</v>
      </c>
      <c r="D13" s="1"/>
      <c r="E13" s="397" t="str">
        <f t="shared" si="6"/>
        <v/>
      </c>
    </row>
    <row r="14" spans="1:32">
      <c r="A14" s="1" t="s">
        <v>58</v>
      </c>
      <c r="B14" s="1">
        <v>4</v>
      </c>
      <c r="C14" s="396">
        <f t="shared" ca="1" si="5"/>
        <v>165527.27042835372</v>
      </c>
      <c r="D14" s="1"/>
      <c r="E14" s="397" t="str">
        <f t="shared" si="6"/>
        <v/>
      </c>
    </row>
    <row r="15" spans="1:32">
      <c r="A15" s="1" t="s">
        <v>59</v>
      </c>
      <c r="B15" s="1">
        <v>5</v>
      </c>
      <c r="C15" s="396">
        <f t="shared" ca="1" si="5"/>
        <v>838165.99793268647</v>
      </c>
      <c r="D15" s="1"/>
      <c r="E15" s="397" t="str">
        <f t="shared" si="6"/>
        <v/>
      </c>
    </row>
    <row r="16" spans="1:32">
      <c r="A16" s="1" t="s">
        <v>60</v>
      </c>
      <c r="B16" s="1">
        <v>6</v>
      </c>
      <c r="C16" s="396">
        <f t="shared" ca="1" si="5"/>
        <v>934535.54120654508</v>
      </c>
      <c r="D16" s="1"/>
      <c r="E16" s="397" t="str">
        <f t="shared" si="6"/>
        <v/>
      </c>
    </row>
    <row r="17" spans="1:5">
      <c r="A17" s="1" t="s">
        <v>61</v>
      </c>
      <c r="B17" s="1">
        <v>7</v>
      </c>
      <c r="C17" s="396">
        <f t="shared" ca="1" si="5"/>
        <v>534651.21087325027</v>
      </c>
      <c r="D17" s="1"/>
      <c r="E17" s="397" t="str">
        <f t="shared" si="6"/>
        <v/>
      </c>
    </row>
    <row r="18" spans="1:5">
      <c r="A18" s="1" t="s">
        <v>62</v>
      </c>
      <c r="B18" s="1">
        <v>8</v>
      </c>
      <c r="C18" s="396">
        <f t="shared" ca="1" si="5"/>
        <v>926330.70551581995</v>
      </c>
      <c r="D18" s="1"/>
      <c r="E18" s="397" t="str">
        <f t="shared" si="6"/>
        <v/>
      </c>
    </row>
    <row r="19" spans="1:5">
      <c r="A19" s="1" t="s">
        <v>63</v>
      </c>
      <c r="B19" s="1">
        <v>9</v>
      </c>
      <c r="C19" s="396">
        <f t="shared" ca="1" si="5"/>
        <v>840031.78430519463</v>
      </c>
      <c r="D19" s="1"/>
      <c r="E19" s="397" t="str">
        <f t="shared" si="6"/>
        <v/>
      </c>
    </row>
    <row r="20" spans="1:5">
      <c r="A20" s="1" t="s">
        <v>64</v>
      </c>
      <c r="B20" s="1">
        <v>10</v>
      </c>
      <c r="C20" s="396">
        <f t="shared" ca="1" si="5"/>
        <v>870181.77466290083</v>
      </c>
      <c r="D20" s="1"/>
      <c r="E20" s="397" t="str">
        <f t="shared" si="6"/>
        <v/>
      </c>
    </row>
    <row r="21" spans="1:5">
      <c r="A21" s="1" t="s">
        <v>65</v>
      </c>
      <c r="B21" s="1">
        <v>11</v>
      </c>
      <c r="C21" s="396">
        <f t="shared" ca="1" si="5"/>
        <v>323925.37500241795</v>
      </c>
      <c r="D21" s="1"/>
      <c r="E21" s="397" t="str">
        <f t="shared" si="6"/>
        <v/>
      </c>
    </row>
    <row r="22" spans="1:5">
      <c r="A22" s="1" t="s">
        <v>66</v>
      </c>
      <c r="B22" s="1">
        <v>12</v>
      </c>
      <c r="C22" s="396">
        <f t="shared" ca="1" si="5"/>
        <v>659835.84844374645</v>
      </c>
      <c r="D22" s="1"/>
      <c r="E22" s="397" t="str">
        <f t="shared" si="6"/>
        <v/>
      </c>
    </row>
    <row r="23" spans="1:5">
      <c r="A23" s="1" t="s">
        <v>67</v>
      </c>
      <c r="B23" s="1">
        <v>13</v>
      </c>
      <c r="C23" s="396">
        <f t="shared" ca="1" si="5"/>
        <v>914065.895278582</v>
      </c>
      <c r="D23" s="1"/>
      <c r="E23" s="397" t="str">
        <f t="shared" si="6"/>
        <v/>
      </c>
    </row>
    <row r="24" spans="1:5">
      <c r="A24" s="1" t="s">
        <v>68</v>
      </c>
      <c r="B24" s="1">
        <v>14</v>
      </c>
      <c r="C24" s="396">
        <f t="shared" ca="1" si="5"/>
        <v>440910.4427056557</v>
      </c>
      <c r="D24" s="1"/>
      <c r="E24" s="397" t="str">
        <f t="shared" si="6"/>
        <v/>
      </c>
    </row>
    <row r="25" spans="1:5">
      <c r="A25" s="1" t="s">
        <v>69</v>
      </c>
      <c r="B25" s="1">
        <v>15</v>
      </c>
      <c r="C25" s="396">
        <f t="shared" ca="1" si="5"/>
        <v>480110.60035379248</v>
      </c>
      <c r="D25" s="1"/>
      <c r="E25" s="397" t="str">
        <f t="shared" si="6"/>
        <v/>
      </c>
    </row>
    <row r="26" spans="1:5">
      <c r="A26" s="1" t="s">
        <v>70</v>
      </c>
      <c r="B26" s="1">
        <v>16</v>
      </c>
      <c r="C26" s="396">
        <f t="shared" ca="1" si="5"/>
        <v>676861.34511271515</v>
      </c>
      <c r="D26" s="1"/>
      <c r="E26" s="397" t="str">
        <f t="shared" si="6"/>
        <v/>
      </c>
    </row>
    <row r="27" spans="1:5">
      <c r="A27" s="1" t="s">
        <v>71</v>
      </c>
      <c r="B27" s="1">
        <v>17</v>
      </c>
      <c r="C27" s="396">
        <f t="shared" ca="1" si="5"/>
        <v>67526.317598974114</v>
      </c>
      <c r="D27" s="1"/>
      <c r="E27" s="397" t="str">
        <f t="shared" si="6"/>
        <v/>
      </c>
    </row>
    <row r="28" spans="1:5">
      <c r="A28" s="1" t="s">
        <v>72</v>
      </c>
      <c r="B28" s="1">
        <v>18</v>
      </c>
      <c r="C28" s="396">
        <f t="shared" ca="1" si="5"/>
        <v>537650.78795559728</v>
      </c>
      <c r="D28" s="1"/>
      <c r="E28" s="397" t="str">
        <f t="shared" si="6"/>
        <v/>
      </c>
    </row>
    <row r="29" spans="1:5">
      <c r="A29" s="1" t="s">
        <v>73</v>
      </c>
      <c r="B29" s="1">
        <v>19</v>
      </c>
      <c r="C29" s="396">
        <f t="shared" ca="1" si="5"/>
        <v>65153.855302861244</v>
      </c>
      <c r="D29" s="1"/>
      <c r="E29" s="397" t="str">
        <f t="shared" si="6"/>
        <v/>
      </c>
    </row>
    <row r="30" spans="1:5">
      <c r="A30" s="1" t="s">
        <v>74</v>
      </c>
      <c r="B30" s="1">
        <v>20</v>
      </c>
      <c r="C30" s="396">
        <f t="shared" ca="1" si="5"/>
        <v>331170.6015173854</v>
      </c>
      <c r="D30" s="1"/>
      <c r="E30" s="397" t="str">
        <f t="shared" si="6"/>
        <v/>
      </c>
    </row>
    <row r="31" spans="1:5">
      <c r="A31" s="1" t="s">
        <v>75</v>
      </c>
      <c r="B31" s="1">
        <v>21</v>
      </c>
      <c r="C31" s="396">
        <f t="shared" ca="1" si="5"/>
        <v>303934.38566905179</v>
      </c>
      <c r="D31" s="1"/>
      <c r="E31" s="397" t="str">
        <f t="shared" si="6"/>
        <v/>
      </c>
    </row>
    <row r="32" spans="1:5">
      <c r="A32" s="1" t="s">
        <v>76</v>
      </c>
      <c r="B32" s="1">
        <v>22</v>
      </c>
      <c r="C32" s="396">
        <f t="shared" ca="1" si="5"/>
        <v>58464.338339001297</v>
      </c>
      <c r="D32" s="1"/>
      <c r="E32" s="397" t="str">
        <f t="shared" si="6"/>
        <v/>
      </c>
    </row>
    <row r="33" spans="1:5">
      <c r="A33" s="1" t="s">
        <v>77</v>
      </c>
      <c r="B33" s="1">
        <v>23</v>
      </c>
      <c r="C33" s="396">
        <f t="shared" ca="1" si="5"/>
        <v>431651.8559669414</v>
      </c>
      <c r="D33" s="1"/>
      <c r="E33" s="397" t="str">
        <f t="shared" si="6"/>
        <v/>
      </c>
    </row>
    <row r="34" spans="1:5">
      <c r="A34" s="1" t="s">
        <v>78</v>
      </c>
      <c r="B34" s="1">
        <v>24</v>
      </c>
      <c r="C34" s="396">
        <f t="shared" ca="1" si="5"/>
        <v>194679.31288506131</v>
      </c>
      <c r="D34" s="1"/>
      <c r="E34" s="397" t="str">
        <f t="shared" si="6"/>
        <v/>
      </c>
    </row>
    <row r="35" spans="1:5">
      <c r="A35" s="1" t="s">
        <v>79</v>
      </c>
      <c r="B35" s="1">
        <v>25</v>
      </c>
      <c r="C35" s="396">
        <f t="shared" ca="1" si="5"/>
        <v>452867.98237252643</v>
      </c>
      <c r="D35" s="1"/>
      <c r="E35" s="397" t="str">
        <f t="shared" si="6"/>
        <v/>
      </c>
    </row>
    <row r="36" spans="1:5">
      <c r="A36" s="1" t="s">
        <v>80</v>
      </c>
      <c r="B36" s="1">
        <v>26</v>
      </c>
      <c r="C36" s="396">
        <f t="shared" ca="1" si="5"/>
        <v>70957.577607920728</v>
      </c>
      <c r="D36" s="1"/>
      <c r="E36" s="397" t="str">
        <f t="shared" si="6"/>
        <v/>
      </c>
    </row>
    <row r="37" spans="1:5">
      <c r="A37" s="1" t="s">
        <v>54</v>
      </c>
      <c r="B37" s="1">
        <v>27</v>
      </c>
      <c r="C37" s="396">
        <f t="shared" ca="1" si="5"/>
        <v>697122.68727552262</v>
      </c>
      <c r="D37" s="1"/>
      <c r="E37" s="397" t="str">
        <f t="shared" si="6"/>
        <v/>
      </c>
    </row>
    <row r="38" spans="1:5">
      <c r="A38" s="1" t="s">
        <v>81</v>
      </c>
      <c r="B38" s="1">
        <v>28</v>
      </c>
      <c r="C38" s="396">
        <f t="shared" ca="1" si="5"/>
        <v>314395.70354909077</v>
      </c>
      <c r="D38" s="1"/>
      <c r="E38" s="397" t="str">
        <f t="shared" si="6"/>
        <v/>
      </c>
    </row>
    <row r="39" spans="1:5">
      <c r="A39" s="1" t="s">
        <v>82</v>
      </c>
      <c r="B39" s="1">
        <v>29</v>
      </c>
      <c r="C39" s="396">
        <f t="shared" ca="1" si="5"/>
        <v>293010.93275327591</v>
      </c>
      <c r="D39" s="1"/>
      <c r="E39" s="397" t="str">
        <f t="shared" si="6"/>
        <v/>
      </c>
    </row>
    <row r="40" spans="1:5">
      <c r="A40" s="1" t="s">
        <v>83</v>
      </c>
      <c r="B40" s="1">
        <v>30</v>
      </c>
      <c r="C40" s="396">
        <f t="shared" ca="1" si="5"/>
        <v>662656.38273727312</v>
      </c>
      <c r="D40" s="1"/>
      <c r="E40" s="397" t="str">
        <f t="shared" si="6"/>
        <v/>
      </c>
    </row>
    <row r="41" spans="1:5">
      <c r="A41" s="1" t="s">
        <v>84</v>
      </c>
      <c r="B41" s="1">
        <v>31</v>
      </c>
      <c r="C41" s="396">
        <f t="shared" ca="1" si="5"/>
        <v>944158.66620211082</v>
      </c>
      <c r="D41" s="1"/>
      <c r="E41" s="397" t="str">
        <f t="shared" si="6"/>
        <v/>
      </c>
    </row>
    <row r="42" spans="1:5">
      <c r="A42" s="1" t="s">
        <v>85</v>
      </c>
      <c r="B42" s="1">
        <v>32</v>
      </c>
      <c r="C42" s="396">
        <f t="shared" ca="1" si="5"/>
        <v>421386.22510537668</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
      </c>
      <c r="B20" s="147"/>
      <c r="C20" s="77">
        <v>9</v>
      </c>
      <c r="D20" s="78" t="str">
        <f ca="1">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B2</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C2</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
      </c>
      <c r="B49" s="147"/>
      <c r="C49" s="79">
        <v>12</v>
      </c>
      <c r="D49" s="80" t="str">
        <f ca="1">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
      </c>
      <c r="B84" s="147"/>
      <c r="C84" s="77">
        <v>11</v>
      </c>
      <c r="D84" s="78" t="str">
        <f ca="1">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D2</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A2</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
      </c>
      <c r="B113" s="147"/>
      <c r="C113" s="79">
        <v>10</v>
      </c>
      <c r="D113" s="80" t="str">
        <f ca="1">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B2</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C2</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
      </c>
      <c r="B25" s="147"/>
      <c r="C25" s="79">
        <v>12</v>
      </c>
      <c r="D25" s="251" t="str">
        <f ca="1">VLOOKUP(C25,Postupy!$A$3:$BG$34,59,0)</f>
        <v xml:space="preserve"> -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D2</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A2</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
      </c>
      <c r="B57" s="147"/>
      <c r="C57" s="79">
        <v>10</v>
      </c>
      <c r="D57" s="251" t="str">
        <f ca="1">VLOOKUP(C57,Postupy!$A$3:$BG$34,59,0)</f>
        <v xml:space="preserve"> -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B2</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C2</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
      </c>
      <c r="B13" s="16"/>
      <c r="C13" s="79">
        <v>12</v>
      </c>
      <c r="D13" s="251" t="str">
        <f ca="1">VLOOKUP(C13,Postupy!$A$3:$AT$18,46,0)</f>
        <v xml:space="preserve"> -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D2</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A2</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
      </c>
      <c r="B29" s="16"/>
      <c r="C29" s="79">
        <v>10</v>
      </c>
      <c r="D29" s="251" t="str">
        <f ca="1">VLOOKUP(C29,Postupy!$A$3:$AT$18,46,0)</f>
        <v xml:space="preserve"> -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G17" sqref="G1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17019</v>
      </c>
      <c r="F1" s="540"/>
      <c r="G1" s="432" t="s">
        <v>453</v>
      </c>
      <c r="H1" s="13"/>
    </row>
    <row r="2" spans="1:8" ht="13.15" customHeight="1">
      <c r="A2" s="540"/>
      <c r="B2" s="540" t="s">
        <v>1725</v>
      </c>
      <c r="C2" s="540"/>
      <c r="D2" s="540"/>
      <c r="E2" s="540"/>
      <c r="F2" s="540"/>
      <c r="H2" s="13"/>
    </row>
    <row r="3" spans="1:8" ht="13.15" customHeight="1">
      <c r="A3" s="540" t="s">
        <v>1726</v>
      </c>
      <c r="B3" s="540" t="s">
        <v>1284</v>
      </c>
      <c r="C3" s="540"/>
      <c r="D3" s="540"/>
      <c r="E3" s="542">
        <v>42859</v>
      </c>
      <c r="F3" s="540" t="s">
        <v>1727</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1728</v>
      </c>
      <c r="B8" s="543" t="s">
        <v>1729</v>
      </c>
      <c r="C8" s="540" t="s">
        <v>33</v>
      </c>
      <c r="D8" s="540">
        <v>1</v>
      </c>
      <c r="E8" s="540" t="s">
        <v>34</v>
      </c>
      <c r="F8" s="540" t="s">
        <v>1730</v>
      </c>
      <c r="G8" s="400"/>
      <c r="H8" s="13"/>
    </row>
    <row r="9" spans="1:8" ht="14.25">
      <c r="A9" s="541">
        <v>13040</v>
      </c>
      <c r="B9" s="540" t="s">
        <v>1731</v>
      </c>
      <c r="C9" s="540" t="s">
        <v>123</v>
      </c>
      <c r="D9" s="540"/>
      <c r="E9" s="541">
        <v>92</v>
      </c>
      <c r="F9" s="541" t="s">
        <v>1732</v>
      </c>
      <c r="G9" s="400" t="s">
        <v>448</v>
      </c>
      <c r="H9" s="13"/>
    </row>
    <row r="10" spans="1:8" ht="14.25">
      <c r="A10" s="541">
        <v>14079</v>
      </c>
      <c r="B10" s="540" t="s">
        <v>1733</v>
      </c>
      <c r="C10" s="540" t="s">
        <v>1334</v>
      </c>
      <c r="D10" s="540"/>
      <c r="E10" s="541">
        <v>78</v>
      </c>
      <c r="F10" s="541" t="s">
        <v>1734</v>
      </c>
      <c r="G10" s="400" t="s">
        <v>445</v>
      </c>
      <c r="H10" s="13"/>
    </row>
    <row r="11" spans="1:8">
      <c r="A11" s="540"/>
      <c r="B11" s="540"/>
      <c r="C11" s="540"/>
      <c r="D11" s="540"/>
      <c r="E11" s="540"/>
      <c r="F11" s="540"/>
      <c r="H11" s="13"/>
    </row>
    <row r="12" spans="1:8" ht="14.25">
      <c r="A12" s="540"/>
      <c r="B12" s="540"/>
      <c r="C12" s="540"/>
      <c r="D12" s="540"/>
      <c r="E12" s="540"/>
      <c r="F12" s="540"/>
      <c r="G12" s="400"/>
      <c r="H12" s="13"/>
    </row>
    <row r="13" spans="1:8" ht="26.25">
      <c r="A13" s="540" t="s">
        <v>1728</v>
      </c>
      <c r="B13" s="543" t="s">
        <v>1729</v>
      </c>
      <c r="C13" s="540" t="s">
        <v>33</v>
      </c>
      <c r="D13" s="540">
        <v>2</v>
      </c>
      <c r="E13" s="540" t="s">
        <v>34</v>
      </c>
      <c r="F13" s="540" t="s">
        <v>1735</v>
      </c>
      <c r="G13" s="400"/>
      <c r="H13" s="13"/>
    </row>
    <row r="14" spans="1:8" ht="14.25">
      <c r="A14" s="541">
        <v>16106</v>
      </c>
      <c r="B14" s="540" t="s">
        <v>1736</v>
      </c>
      <c r="C14" s="540" t="s">
        <v>166</v>
      </c>
      <c r="D14" s="540"/>
      <c r="E14" s="541">
        <v>111</v>
      </c>
      <c r="F14" s="541" t="s">
        <v>1737</v>
      </c>
      <c r="G14" s="400"/>
      <c r="H14" s="13"/>
    </row>
    <row r="15" spans="1:8" ht="14.25">
      <c r="A15" s="541">
        <v>10138</v>
      </c>
      <c r="B15" s="540" t="s">
        <v>1738</v>
      </c>
      <c r="C15" s="540" t="s">
        <v>1739</v>
      </c>
      <c r="D15" s="540"/>
      <c r="E15" s="541">
        <v>170</v>
      </c>
      <c r="F15" s="541" t="s">
        <v>1740</v>
      </c>
      <c r="G15" s="400"/>
      <c r="H15" s="13"/>
    </row>
    <row r="16" spans="1:8" ht="14.25">
      <c r="A16" s="540"/>
      <c r="B16" s="540"/>
      <c r="C16" s="540"/>
      <c r="D16" s="540"/>
      <c r="E16" s="540"/>
      <c r="F16" s="540"/>
      <c r="G16" s="400"/>
      <c r="H16" s="13"/>
    </row>
    <row r="17" spans="1:8" ht="14.25">
      <c r="A17" s="540"/>
      <c r="B17" s="540"/>
      <c r="C17" s="540"/>
      <c r="D17" s="540"/>
      <c r="E17" s="540"/>
      <c r="F17" s="540"/>
      <c r="G17" s="400"/>
      <c r="H17" s="13"/>
    </row>
    <row r="18" spans="1:8" ht="26.25">
      <c r="A18" s="540" t="s">
        <v>1728</v>
      </c>
      <c r="B18" s="543" t="s">
        <v>1729</v>
      </c>
      <c r="C18" s="540" t="s">
        <v>33</v>
      </c>
      <c r="D18" s="540">
        <v>3</v>
      </c>
      <c r="E18" s="540" t="s">
        <v>34</v>
      </c>
      <c r="F18" s="540" t="s">
        <v>1741</v>
      </c>
      <c r="G18" s="400"/>
      <c r="H18" s="13"/>
    </row>
    <row r="19" spans="1:8" ht="14.25">
      <c r="A19" s="541">
        <v>11005</v>
      </c>
      <c r="B19" s="540" t="s">
        <v>1742</v>
      </c>
      <c r="C19" s="540" t="s">
        <v>532</v>
      </c>
      <c r="D19" s="540"/>
      <c r="E19" s="541">
        <v>275</v>
      </c>
      <c r="F19" s="541" t="s">
        <v>1743</v>
      </c>
      <c r="G19" s="400"/>
      <c r="H19" s="13"/>
    </row>
    <row r="20" spans="1:8">
      <c r="A20" s="541">
        <v>10046</v>
      </c>
      <c r="B20" s="540" t="s">
        <v>1744</v>
      </c>
      <c r="C20" s="540" t="s">
        <v>532</v>
      </c>
      <c r="D20" s="540"/>
      <c r="E20" s="541">
        <v>373</v>
      </c>
      <c r="F20" s="541" t="s">
        <v>1745</v>
      </c>
      <c r="G20" s="13"/>
      <c r="H20" s="13"/>
    </row>
    <row r="21" spans="1:8">
      <c r="A21" s="540"/>
      <c r="B21" s="540"/>
      <c r="C21" s="540"/>
      <c r="D21" s="540"/>
      <c r="E21" s="540"/>
      <c r="F21" s="540"/>
      <c r="G21" s="13"/>
      <c r="H21" s="13"/>
    </row>
    <row r="22" spans="1:8">
      <c r="A22" s="540"/>
      <c r="B22" s="540"/>
      <c r="C22" s="540"/>
      <c r="D22" s="540"/>
      <c r="E22" s="540"/>
      <c r="F22" s="540"/>
      <c r="G22" s="13"/>
      <c r="H22" s="13"/>
    </row>
    <row r="23" spans="1:8" ht="25.5">
      <c r="A23" s="540" t="s">
        <v>1728</v>
      </c>
      <c r="B23" s="543" t="s">
        <v>1729</v>
      </c>
      <c r="C23" s="540" t="s">
        <v>33</v>
      </c>
      <c r="D23" s="540">
        <v>4</v>
      </c>
      <c r="E23" s="540" t="s">
        <v>34</v>
      </c>
      <c r="F23" s="540" t="s">
        <v>1746</v>
      </c>
      <c r="G23" s="13"/>
      <c r="H23" s="13"/>
    </row>
    <row r="24" spans="1:8">
      <c r="A24" s="541">
        <v>16004</v>
      </c>
      <c r="B24" s="540" t="s">
        <v>1747</v>
      </c>
      <c r="C24" s="540" t="s">
        <v>532</v>
      </c>
      <c r="D24" s="540"/>
      <c r="E24" s="541">
        <v>414</v>
      </c>
      <c r="F24" s="541" t="s">
        <v>1748</v>
      </c>
      <c r="G24" s="13"/>
      <c r="H24" s="13"/>
    </row>
    <row r="25" spans="1:8">
      <c r="A25" s="541">
        <v>16003</v>
      </c>
      <c r="B25" s="540" t="s">
        <v>1749</v>
      </c>
      <c r="C25" s="540" t="s">
        <v>532</v>
      </c>
      <c r="D25" s="540"/>
      <c r="E25" s="541">
        <v>397</v>
      </c>
      <c r="F25" s="541" t="s">
        <v>1750</v>
      </c>
      <c r="G25" s="13"/>
      <c r="H25" s="13"/>
    </row>
    <row r="26" spans="1:8">
      <c r="A26" s="540"/>
      <c r="B26" s="540"/>
      <c r="C26" s="540"/>
      <c r="D26" s="540"/>
      <c r="E26" s="540"/>
      <c r="F26" s="540"/>
      <c r="G26" s="13"/>
      <c r="H26" s="13"/>
    </row>
    <row r="27" spans="1:8">
      <c r="A27" s="540"/>
      <c r="B27" s="540"/>
      <c r="C27" s="540"/>
      <c r="D27" s="540"/>
      <c r="E27" s="540"/>
      <c r="F27" s="540"/>
      <c r="G27" s="13"/>
      <c r="H27" s="13"/>
    </row>
    <row r="28" spans="1:8">
      <c r="A28" s="540" t="s">
        <v>1728</v>
      </c>
      <c r="B28" s="543" t="s">
        <v>1729</v>
      </c>
      <c r="C28" s="540" t="s">
        <v>33</v>
      </c>
      <c r="D28" s="540">
        <v>5</v>
      </c>
      <c r="E28" s="540" t="s">
        <v>34</v>
      </c>
      <c r="F28" s="540" t="s">
        <v>1751</v>
      </c>
      <c r="G28" s="13"/>
      <c r="H28" s="13"/>
    </row>
    <row r="29" spans="1:8">
      <c r="A29" s="541">
        <v>17055</v>
      </c>
      <c r="B29" s="540" t="s">
        <v>1752</v>
      </c>
      <c r="C29" s="540" t="s">
        <v>1753</v>
      </c>
      <c r="D29" s="540"/>
      <c r="E29" s="541">
        <v>331</v>
      </c>
      <c r="F29" s="541" t="s">
        <v>1754</v>
      </c>
      <c r="G29" s="13"/>
      <c r="H29" s="13"/>
    </row>
    <row r="30" spans="1:8">
      <c r="A30" s="541">
        <v>17057</v>
      </c>
      <c r="B30" s="540" t="s">
        <v>1755</v>
      </c>
      <c r="C30" s="540" t="s">
        <v>1753</v>
      </c>
      <c r="D30" s="540"/>
      <c r="E30" s="541">
        <v>538</v>
      </c>
      <c r="F30" s="541" t="s">
        <v>1756</v>
      </c>
      <c r="G30" s="13"/>
      <c r="H30" s="13"/>
    </row>
    <row r="31" spans="1:8">
      <c r="A31" s="540"/>
      <c r="B31" s="540"/>
      <c r="C31" s="540"/>
      <c r="D31" s="540"/>
      <c r="E31" s="540"/>
      <c r="F31" s="540"/>
      <c r="G31" s="13"/>
      <c r="H31" s="13"/>
    </row>
    <row r="32" spans="1:8">
      <c r="A32" s="540"/>
      <c r="B32" s="540"/>
      <c r="C32" s="540"/>
      <c r="D32" s="540"/>
      <c r="E32" s="540"/>
      <c r="F32" s="540"/>
      <c r="G32" s="13"/>
      <c r="H32" s="13"/>
    </row>
    <row r="33" spans="1:8">
      <c r="A33" s="540" t="s">
        <v>1728</v>
      </c>
      <c r="B33" s="543" t="s">
        <v>1729</v>
      </c>
      <c r="C33" s="540" t="s">
        <v>33</v>
      </c>
      <c r="D33" s="540">
        <v>6</v>
      </c>
      <c r="E33" s="540" t="s">
        <v>34</v>
      </c>
      <c r="F33" s="540" t="s">
        <v>1757</v>
      </c>
      <c r="G33" s="13"/>
      <c r="H33" s="13"/>
    </row>
    <row r="34" spans="1:8">
      <c r="A34" s="541">
        <v>11041</v>
      </c>
      <c r="B34" s="540" t="s">
        <v>1758</v>
      </c>
      <c r="C34" s="540" t="s">
        <v>123</v>
      </c>
      <c r="D34" s="540"/>
      <c r="E34" s="541">
        <v>367</v>
      </c>
      <c r="F34" s="541" t="s">
        <v>1759</v>
      </c>
      <c r="G34" s="13"/>
      <c r="H34" s="13"/>
    </row>
    <row r="35" spans="1:8">
      <c r="A35" s="541">
        <v>17085</v>
      </c>
      <c r="B35" s="540" t="s">
        <v>1760</v>
      </c>
      <c r="C35" s="540" t="s">
        <v>123</v>
      </c>
      <c r="D35" s="540"/>
      <c r="E35" s="541">
        <v>685</v>
      </c>
      <c r="F35" s="541" t="s">
        <v>1761</v>
      </c>
      <c r="G35" s="13"/>
      <c r="H35" s="13"/>
    </row>
    <row r="36" spans="1:8">
      <c r="A36" s="540"/>
      <c r="B36" s="540"/>
      <c r="C36" s="540"/>
      <c r="D36" s="540"/>
      <c r="E36" s="540"/>
      <c r="F36" s="540"/>
      <c r="G36" s="13"/>
      <c r="H36" s="13"/>
    </row>
    <row r="37" spans="1:8">
      <c r="A37" s="540"/>
      <c r="B37" s="540"/>
      <c r="C37" s="540"/>
      <c r="D37" s="540"/>
      <c r="E37" s="540"/>
      <c r="F37" s="540"/>
      <c r="G37" s="13"/>
      <c r="H37" s="13"/>
    </row>
    <row r="38" spans="1:8">
      <c r="A38" s="540" t="s">
        <v>1728</v>
      </c>
      <c r="B38" s="543" t="s">
        <v>1729</v>
      </c>
      <c r="C38" s="540" t="s">
        <v>33</v>
      </c>
      <c r="D38" s="540">
        <v>7</v>
      </c>
      <c r="E38" s="540" t="s">
        <v>34</v>
      </c>
      <c r="F38" s="540" t="s">
        <v>1762</v>
      </c>
      <c r="G38" s="13"/>
      <c r="H38" s="13"/>
    </row>
    <row r="39" spans="1:8">
      <c r="A39" s="541">
        <v>15057</v>
      </c>
      <c r="B39" s="540" t="s">
        <v>1763</v>
      </c>
      <c r="C39" s="540" t="s">
        <v>123</v>
      </c>
      <c r="D39" s="540"/>
      <c r="E39" s="541">
        <v>497</v>
      </c>
      <c r="F39" s="541" t="s">
        <v>1764</v>
      </c>
      <c r="G39" s="13"/>
      <c r="H39" s="13"/>
    </row>
    <row r="40" spans="1:8">
      <c r="A40" s="541">
        <v>17032</v>
      </c>
      <c r="B40" s="540" t="s">
        <v>1765</v>
      </c>
      <c r="C40" s="540" t="s">
        <v>123</v>
      </c>
      <c r="D40" s="540"/>
      <c r="E40" s="541">
        <v>504</v>
      </c>
      <c r="F40" s="541" t="s">
        <v>1766</v>
      </c>
      <c r="G40" s="13"/>
      <c r="H40" s="13"/>
    </row>
    <row r="41" spans="1:8">
      <c r="A41" s="540"/>
      <c r="B41" s="540"/>
      <c r="C41" s="540"/>
      <c r="D41" s="540"/>
      <c r="E41" s="540"/>
      <c r="F41" s="540"/>
      <c r="G41" s="13"/>
      <c r="H41" s="13"/>
    </row>
    <row r="42" spans="1:8">
      <c r="A42" s="540"/>
      <c r="B42" s="540"/>
      <c r="C42" s="540"/>
      <c r="D42" s="540"/>
      <c r="E42" s="540"/>
      <c r="F42" s="540"/>
      <c r="G42" s="13"/>
      <c r="H42" s="13"/>
    </row>
    <row r="43" spans="1:8">
      <c r="A43" s="540" t="s">
        <v>1728</v>
      </c>
      <c r="B43" s="543" t="s">
        <v>1729</v>
      </c>
      <c r="C43" s="540" t="s">
        <v>33</v>
      </c>
      <c r="D43" s="540">
        <v>8</v>
      </c>
      <c r="E43" s="540" t="s">
        <v>34</v>
      </c>
      <c r="F43" s="540" t="s">
        <v>1767</v>
      </c>
      <c r="G43" s="13"/>
      <c r="H43" s="13"/>
    </row>
    <row r="44" spans="1:8">
      <c r="A44" s="541">
        <v>17060</v>
      </c>
      <c r="B44" s="540" t="s">
        <v>1768</v>
      </c>
      <c r="C44" s="540" t="s">
        <v>1378</v>
      </c>
      <c r="D44" s="540"/>
      <c r="E44" s="541">
        <v>479</v>
      </c>
      <c r="F44" s="541" t="s">
        <v>1769</v>
      </c>
      <c r="G44" s="13"/>
      <c r="H44" s="13"/>
    </row>
    <row r="45" spans="1:8">
      <c r="A45" s="541">
        <v>17062</v>
      </c>
      <c r="B45" s="540" t="s">
        <v>1770</v>
      </c>
      <c r="C45" s="540" t="s">
        <v>1378</v>
      </c>
      <c r="D45" s="540"/>
      <c r="E45" s="541">
        <v>546</v>
      </c>
      <c r="F45" s="541" t="s">
        <v>1771</v>
      </c>
      <c r="G45" s="13"/>
      <c r="H45" s="13"/>
    </row>
    <row r="46" spans="1:8">
      <c r="A46" s="540"/>
      <c r="B46" s="540"/>
      <c r="C46" s="540"/>
      <c r="D46" s="540"/>
      <c r="E46" s="540"/>
      <c r="F46" s="540"/>
      <c r="G46" s="13"/>
      <c r="H46" s="13"/>
    </row>
    <row r="47" spans="1:8">
      <c r="A47" s="540"/>
      <c r="B47" s="540"/>
      <c r="C47" s="540"/>
      <c r="D47" s="540"/>
      <c r="E47" s="540"/>
      <c r="F47" s="540"/>
      <c r="G47" s="13"/>
      <c r="H47" s="13"/>
    </row>
    <row r="48" spans="1:8" ht="13.5">
      <c r="A48" s="427"/>
      <c r="B48" s="427"/>
      <c r="C48" s="427"/>
      <c r="D48" s="428"/>
      <c r="E48" s="522"/>
      <c r="F48" s="522"/>
      <c r="G48" s="13"/>
      <c r="H48" s="13"/>
    </row>
    <row r="49" spans="1:8" ht="14.25">
      <c r="A49" s="429"/>
      <c r="B49" s="430"/>
      <c r="C49" s="429"/>
      <c r="D49" s="431"/>
      <c r="E49" s="531"/>
      <c r="F49" s="531"/>
      <c r="G49" s="13"/>
      <c r="H49" s="13"/>
    </row>
    <row r="50" spans="1:8" ht="14.25">
      <c r="A50" s="429"/>
      <c r="B50" s="430"/>
      <c r="C50" s="429"/>
      <c r="D50" s="431"/>
      <c r="E50" s="531"/>
      <c r="F50" s="531"/>
      <c r="G50" s="13"/>
      <c r="H50" s="13"/>
    </row>
    <row r="51" spans="1:8" ht="14.25">
      <c r="A51" s="429"/>
      <c r="B51" s="430"/>
      <c r="C51" s="429"/>
      <c r="D51" s="431"/>
      <c r="E51" s="531"/>
      <c r="F51" s="531"/>
      <c r="G51" s="13"/>
      <c r="H51" s="13"/>
    </row>
    <row r="52" spans="1:8" ht="14.25">
      <c r="A52" s="429"/>
      <c r="B52" s="430"/>
      <c r="C52" s="429"/>
      <c r="D52" s="431"/>
      <c r="E52" s="531"/>
      <c r="F52" s="531"/>
      <c r="G52" s="13"/>
      <c r="H52" s="13"/>
    </row>
    <row r="53" spans="1:8" ht="13.5">
      <c r="A53" s="427"/>
      <c r="B53" s="427"/>
      <c r="C53" s="427"/>
      <c r="D53" s="428"/>
      <c r="E53" s="522"/>
      <c r="F53" s="522"/>
      <c r="G53" s="13"/>
      <c r="H53" s="13"/>
    </row>
    <row r="54" spans="1:8" ht="14.25">
      <c r="A54" s="429"/>
      <c r="B54" s="430"/>
      <c r="C54" s="429"/>
      <c r="D54" s="431"/>
      <c r="E54" s="531"/>
      <c r="F54" s="531"/>
      <c r="G54" s="13"/>
      <c r="H54" s="13"/>
    </row>
    <row r="55" spans="1:8" ht="14.25">
      <c r="A55" s="429"/>
      <c r="B55" s="430"/>
      <c r="C55" s="429"/>
      <c r="D55" s="431"/>
      <c r="E55" s="531"/>
      <c r="F55" s="531"/>
      <c r="G55" s="13"/>
      <c r="H55" s="13"/>
    </row>
    <row r="56" spans="1:8" ht="14.25">
      <c r="A56" s="429"/>
      <c r="B56" s="430"/>
      <c r="C56" s="429"/>
      <c r="D56" s="431"/>
      <c r="E56" s="531"/>
      <c r="F56" s="531"/>
      <c r="G56" s="13"/>
      <c r="H56" s="13"/>
    </row>
    <row r="57" spans="1:8" ht="14.25">
      <c r="A57" s="429"/>
      <c r="B57" s="430"/>
      <c r="C57" s="429"/>
      <c r="D57" s="431"/>
      <c r="E57" s="531"/>
      <c r="F57" s="531"/>
      <c r="G57" s="13"/>
      <c r="H57" s="13"/>
    </row>
    <row r="58" spans="1:8" ht="13.5">
      <c r="A58" s="427"/>
      <c r="B58" s="427"/>
      <c r="C58" s="427"/>
      <c r="D58" s="428"/>
      <c r="E58" s="522"/>
      <c r="F58" s="522"/>
      <c r="G58" s="13"/>
      <c r="H58" s="13"/>
    </row>
    <row r="59" spans="1:8" ht="14.25">
      <c r="A59" s="429"/>
      <c r="B59" s="430"/>
      <c r="C59" s="429"/>
      <c r="D59" s="431"/>
      <c r="E59" s="531"/>
      <c r="F59" s="531"/>
      <c r="G59" s="13"/>
      <c r="H59" s="13"/>
    </row>
    <row r="60" spans="1:8" ht="14.25">
      <c r="A60" s="429"/>
      <c r="B60" s="430"/>
      <c r="C60" s="429"/>
      <c r="D60" s="431"/>
      <c r="E60" s="531"/>
      <c r="F60" s="531"/>
      <c r="G60" s="13"/>
      <c r="H60" s="13"/>
    </row>
    <row r="61" spans="1:8" ht="14.25">
      <c r="A61" s="429"/>
      <c r="B61" s="430"/>
      <c r="C61" s="429"/>
      <c r="D61" s="431"/>
      <c r="E61" s="531"/>
      <c r="F61" s="531"/>
      <c r="G61" s="13"/>
      <c r="H61" s="13"/>
    </row>
    <row r="62" spans="1:8" ht="14.25">
      <c r="A62" s="429"/>
      <c r="B62" s="430"/>
      <c r="C62" s="429"/>
      <c r="D62" s="431"/>
      <c r="E62" s="531"/>
      <c r="F62" s="531"/>
      <c r="G62" s="13"/>
      <c r="H62" s="13"/>
    </row>
    <row r="63" spans="1:8" ht="13.5">
      <c r="A63" s="427"/>
      <c r="B63" s="427"/>
      <c r="C63" s="427"/>
      <c r="D63" s="428"/>
      <c r="E63" s="522"/>
      <c r="F63" s="522"/>
      <c r="G63" s="13"/>
      <c r="H63" s="13"/>
    </row>
    <row r="64" spans="1:8" ht="14.25">
      <c r="A64" s="429"/>
      <c r="B64" s="430"/>
      <c r="C64" s="429"/>
      <c r="D64" s="431"/>
      <c r="E64" s="531"/>
      <c r="F64" s="531"/>
      <c r="G64" s="13"/>
      <c r="H64" s="13"/>
    </row>
    <row r="65" spans="1:8" ht="14.25">
      <c r="A65" s="429"/>
      <c r="B65" s="430"/>
      <c r="C65" s="429"/>
      <c r="D65" s="431"/>
      <c r="E65" s="531"/>
      <c r="F65" s="531"/>
      <c r="G65" s="13"/>
      <c r="H65" s="13"/>
    </row>
    <row r="66" spans="1:8" ht="14.25">
      <c r="A66" s="429"/>
      <c r="B66" s="430"/>
      <c r="C66" s="429"/>
      <c r="D66" s="431"/>
      <c r="E66" s="531"/>
      <c r="F66" s="531"/>
      <c r="G66" s="13"/>
      <c r="H66" s="13"/>
    </row>
    <row r="67" spans="1:8" ht="14.25">
      <c r="A67" s="429"/>
      <c r="B67" s="430"/>
      <c r="C67" s="429"/>
      <c r="D67" s="431"/>
      <c r="E67" s="531"/>
      <c r="F67" s="531"/>
      <c r="G67" s="13"/>
      <c r="H67" s="13"/>
    </row>
    <row r="68" spans="1:8" ht="13.5">
      <c r="A68" s="427"/>
      <c r="B68" s="427"/>
      <c r="C68" s="427"/>
      <c r="D68" s="428"/>
      <c r="E68" s="522"/>
      <c r="F68" s="522"/>
      <c r="G68" s="13"/>
      <c r="H68" s="13"/>
    </row>
    <row r="69" spans="1:8" ht="14.25">
      <c r="A69" s="429"/>
      <c r="B69" s="430"/>
      <c r="C69" s="429"/>
      <c r="D69" s="431"/>
      <c r="E69" s="531"/>
      <c r="F69" s="531"/>
      <c r="G69" s="13"/>
      <c r="H69" s="13"/>
    </row>
    <row r="70" spans="1:8" ht="14.25">
      <c r="A70" s="429"/>
      <c r="B70" s="430"/>
      <c r="C70" s="429"/>
      <c r="D70" s="431"/>
      <c r="E70" s="531"/>
      <c r="F70" s="531"/>
      <c r="G70" s="13"/>
      <c r="H70" s="13"/>
    </row>
    <row r="71" spans="1:8" ht="14.25">
      <c r="A71" s="429"/>
      <c r="B71" s="430"/>
      <c r="C71" s="429"/>
      <c r="D71" s="431"/>
      <c r="E71" s="531"/>
      <c r="F71" s="531"/>
      <c r="G71" s="13"/>
      <c r="H71" s="13"/>
    </row>
    <row r="72" spans="1:8" ht="14.25">
      <c r="A72" s="429"/>
      <c r="B72" s="430"/>
      <c r="C72" s="429"/>
      <c r="D72" s="431"/>
      <c r="E72" s="531"/>
      <c r="F72" s="531"/>
      <c r="G72" s="13"/>
      <c r="H72" s="13"/>
    </row>
    <row r="73" spans="1:8" ht="13.5">
      <c r="A73" s="427"/>
      <c r="B73" s="427"/>
      <c r="C73" s="427"/>
      <c r="D73" s="428"/>
      <c r="E73" s="522"/>
      <c r="F73" s="522"/>
      <c r="G73" s="13"/>
      <c r="H73" s="13"/>
    </row>
    <row r="74" spans="1:8" ht="14.25">
      <c r="A74" s="429"/>
      <c r="B74" s="430"/>
      <c r="C74" s="429"/>
      <c r="D74" s="431"/>
      <c r="E74" s="531"/>
      <c r="F74" s="531"/>
      <c r="G74" s="13"/>
      <c r="H74" s="13"/>
    </row>
    <row r="75" spans="1:8" ht="14.25">
      <c r="A75" s="429"/>
      <c r="B75" s="430"/>
      <c r="C75" s="429"/>
      <c r="D75" s="431"/>
      <c r="E75" s="531"/>
      <c r="F75" s="531"/>
      <c r="G75" s="13"/>
      <c r="H75" s="13"/>
    </row>
    <row r="76" spans="1:8" ht="14.25">
      <c r="A76" s="429"/>
      <c r="B76" s="430"/>
      <c r="C76" s="429"/>
      <c r="D76" s="431"/>
      <c r="E76" s="531"/>
      <c r="F76" s="531"/>
      <c r="G76" s="13"/>
      <c r="H76" s="13"/>
    </row>
    <row r="77" spans="1:8" ht="14.25">
      <c r="A77" s="429"/>
      <c r="B77" s="430"/>
      <c r="C77" s="429"/>
      <c r="D77" s="431"/>
      <c r="E77" s="531"/>
      <c r="F77" s="531"/>
      <c r="G77" s="13"/>
      <c r="H77" s="13"/>
    </row>
    <row r="78" spans="1:8" ht="13.5">
      <c r="A78" s="427"/>
      <c r="B78" s="427"/>
      <c r="C78" s="427"/>
      <c r="D78" s="428"/>
      <c r="E78" s="522"/>
      <c r="F78" s="522"/>
      <c r="G78" s="13"/>
      <c r="H78" s="13"/>
    </row>
    <row r="79" spans="1:8" ht="14.25">
      <c r="A79" s="429"/>
      <c r="B79" s="430"/>
      <c r="C79" s="429"/>
      <c r="D79" s="431"/>
      <c r="E79" s="531"/>
      <c r="F79" s="531"/>
      <c r="G79" s="13"/>
      <c r="H79" s="13"/>
    </row>
    <row r="80" spans="1:8" ht="14.25">
      <c r="A80" s="429"/>
      <c r="B80" s="430"/>
      <c r="C80" s="429"/>
      <c r="D80" s="431"/>
      <c r="E80" s="531"/>
      <c r="F80" s="531"/>
      <c r="G80" s="13"/>
      <c r="H80" s="13"/>
    </row>
    <row r="81" spans="1:8" ht="14.25">
      <c r="A81" s="429"/>
      <c r="B81" s="430"/>
      <c r="C81" s="429"/>
      <c r="D81" s="431"/>
      <c r="E81" s="531"/>
      <c r="F81" s="531"/>
      <c r="G81" s="13"/>
      <c r="H81" s="13"/>
    </row>
    <row r="82" spans="1:8" ht="14.25">
      <c r="A82" s="429"/>
      <c r="B82" s="430"/>
      <c r="C82" s="429"/>
      <c r="D82" s="431"/>
      <c r="E82" s="531"/>
      <c r="F82" s="531"/>
      <c r="G82" s="13"/>
      <c r="H82" s="13"/>
    </row>
    <row r="83" spans="1:8" ht="13.5">
      <c r="A83" s="427"/>
      <c r="B83" s="427"/>
      <c r="C83" s="427"/>
      <c r="D83" s="428"/>
      <c r="E83" s="522"/>
      <c r="F83" s="522"/>
      <c r="G83" s="13"/>
      <c r="H83" s="13"/>
    </row>
    <row r="84" spans="1:8" ht="14.25">
      <c r="A84" s="429"/>
      <c r="B84" s="430"/>
      <c r="C84" s="429"/>
      <c r="D84" s="431"/>
      <c r="E84" s="531"/>
      <c r="F84" s="531"/>
      <c r="G84" s="13"/>
      <c r="H84" s="13"/>
    </row>
    <row r="85" spans="1:8" ht="14.25">
      <c r="A85" s="429"/>
      <c r="B85" s="430"/>
      <c r="C85" s="429"/>
      <c r="D85" s="431"/>
      <c r="E85" s="531"/>
      <c r="F85" s="531"/>
      <c r="G85" s="13"/>
      <c r="H85" s="13"/>
    </row>
    <row r="86" spans="1:8" ht="14.25">
      <c r="A86" s="429"/>
      <c r="B86" s="430"/>
      <c r="C86" s="429"/>
      <c r="D86" s="431"/>
      <c r="E86" s="531"/>
      <c r="F86" s="531"/>
      <c r="G86" s="13"/>
      <c r="H86" s="13"/>
    </row>
    <row r="87" spans="1:8" ht="14.25">
      <c r="A87" s="429"/>
      <c r="B87" s="430"/>
      <c r="C87" s="429"/>
      <c r="D87" s="431"/>
      <c r="E87" s="531"/>
      <c r="F87" s="531"/>
      <c r="G87" s="13"/>
      <c r="H87" s="13"/>
    </row>
    <row r="88" spans="1:8" ht="13.5">
      <c r="A88" s="427"/>
      <c r="B88" s="427"/>
      <c r="C88" s="427"/>
      <c r="D88" s="428"/>
      <c r="E88" s="522"/>
      <c r="F88" s="522"/>
      <c r="G88" s="13"/>
      <c r="H88" s="13"/>
    </row>
    <row r="89" spans="1:8" ht="14.25">
      <c r="A89" s="429"/>
      <c r="B89" s="430"/>
      <c r="C89" s="429"/>
      <c r="D89" s="431"/>
      <c r="E89" s="531"/>
      <c r="F89" s="531"/>
      <c r="G89" s="13"/>
      <c r="H89" s="13"/>
    </row>
    <row r="90" spans="1:8" ht="14.25">
      <c r="A90" s="429"/>
      <c r="B90" s="430"/>
      <c r="C90" s="429"/>
      <c r="D90" s="431"/>
      <c r="E90" s="531"/>
      <c r="F90" s="531"/>
      <c r="G90" s="13"/>
      <c r="H90" s="13"/>
    </row>
    <row r="91" spans="1:8" ht="14.25">
      <c r="A91" s="429"/>
      <c r="B91" s="430"/>
      <c r="C91" s="429"/>
      <c r="D91" s="431"/>
      <c r="E91" s="531"/>
      <c r="F91" s="531"/>
      <c r="G91" s="13"/>
      <c r="H91" s="13"/>
    </row>
    <row r="92" spans="1:8" ht="14.25">
      <c r="A92" s="429"/>
      <c r="B92" s="430"/>
      <c r="C92" s="429"/>
      <c r="D92" s="431"/>
      <c r="E92" s="531"/>
      <c r="F92" s="531"/>
      <c r="G92" s="13"/>
      <c r="H92" s="13"/>
    </row>
    <row r="93" spans="1:8" ht="13.5">
      <c r="A93" s="427"/>
      <c r="B93" s="427"/>
      <c r="C93" s="427"/>
      <c r="D93" s="428"/>
      <c r="E93" s="522"/>
      <c r="F93" s="522"/>
      <c r="G93" s="13"/>
      <c r="H93" s="13"/>
    </row>
    <row r="94" spans="1:8" ht="14.25">
      <c r="A94" s="429"/>
      <c r="B94" s="430"/>
      <c r="C94" s="429"/>
      <c r="D94" s="431"/>
      <c r="E94" s="531"/>
      <c r="F94" s="531"/>
      <c r="G94" s="13"/>
      <c r="H94" s="13"/>
    </row>
    <row r="95" spans="1:8" ht="14.25">
      <c r="A95" s="429"/>
      <c r="B95" s="430"/>
      <c r="C95" s="429"/>
      <c r="D95" s="431"/>
      <c r="E95" s="531"/>
      <c r="F95" s="531"/>
      <c r="G95" s="13"/>
      <c r="H95" s="13"/>
    </row>
    <row r="96" spans="1:8" ht="14.25">
      <c r="A96" s="429"/>
      <c r="B96" s="430"/>
      <c r="C96" s="429"/>
      <c r="D96" s="431"/>
      <c r="E96" s="531"/>
      <c r="F96" s="531"/>
      <c r="G96" s="13"/>
      <c r="H96" s="13"/>
    </row>
    <row r="97" spans="1:8" ht="14.25">
      <c r="A97" s="429"/>
      <c r="B97" s="430"/>
      <c r="C97" s="429"/>
      <c r="D97" s="431"/>
      <c r="E97" s="531"/>
      <c r="F97" s="531"/>
      <c r="G97" s="13"/>
      <c r="H97" s="13"/>
    </row>
    <row r="98" spans="1:8" ht="13.5">
      <c r="A98" s="427"/>
      <c r="B98" s="427"/>
      <c r="C98" s="427"/>
      <c r="D98" s="428"/>
      <c r="E98" s="522"/>
      <c r="F98" s="522"/>
      <c r="G98" s="13"/>
      <c r="H98" s="13"/>
    </row>
    <row r="99" spans="1:8" ht="14.25">
      <c r="A99" s="429"/>
      <c r="B99" s="430"/>
      <c r="C99" s="429"/>
      <c r="D99" s="431"/>
      <c r="E99" s="531"/>
      <c r="F99" s="531"/>
      <c r="G99" s="13"/>
      <c r="H99" s="13"/>
    </row>
    <row r="100" spans="1:8" ht="14.25">
      <c r="A100" s="429"/>
      <c r="B100" s="430"/>
      <c r="C100" s="429"/>
      <c r="D100" s="431"/>
      <c r="E100" s="531"/>
      <c r="F100" s="531"/>
      <c r="G100" s="13"/>
      <c r="H100" s="13"/>
    </row>
    <row r="101" spans="1:8" ht="14.25">
      <c r="A101" s="429"/>
      <c r="B101" s="430"/>
      <c r="C101" s="429"/>
      <c r="D101" s="431"/>
      <c r="E101" s="531"/>
      <c r="F101" s="531"/>
      <c r="G101" s="13"/>
      <c r="H101" s="13"/>
    </row>
    <row r="102" spans="1:8" ht="14.25">
      <c r="A102" s="429"/>
      <c r="B102" s="430"/>
      <c r="C102" s="429"/>
      <c r="D102" s="431"/>
      <c r="E102" s="531"/>
      <c r="F102" s="531"/>
      <c r="G102" s="13"/>
      <c r="H102" s="13"/>
    </row>
    <row r="103" spans="1:8" ht="13.5">
      <c r="A103" s="427"/>
      <c r="B103" s="427"/>
      <c r="C103" s="427"/>
      <c r="D103" s="428"/>
      <c r="E103" s="522"/>
      <c r="F103" s="522"/>
      <c r="G103" s="13"/>
      <c r="H103" s="13"/>
    </row>
    <row r="104" spans="1:8" ht="14.25">
      <c r="A104" s="429"/>
      <c r="B104" s="430"/>
      <c r="C104" s="429"/>
      <c r="D104" s="431"/>
      <c r="E104" s="531"/>
      <c r="F104" s="531"/>
      <c r="G104" s="13"/>
      <c r="H104" s="13"/>
    </row>
    <row r="105" spans="1:8" ht="14.25">
      <c r="A105" s="429"/>
      <c r="B105" s="430"/>
      <c r="C105" s="429"/>
      <c r="D105" s="431"/>
      <c r="E105" s="531"/>
      <c r="F105" s="531"/>
      <c r="G105" s="13"/>
      <c r="H105" s="13"/>
    </row>
    <row r="106" spans="1:8" ht="14.25">
      <c r="A106" s="429"/>
      <c r="B106" s="430"/>
      <c r="C106" s="429"/>
      <c r="D106" s="431"/>
      <c r="E106" s="531"/>
      <c r="F106" s="531"/>
      <c r="G106" s="13"/>
      <c r="H106" s="13"/>
    </row>
    <row r="107" spans="1:8" ht="14.25">
      <c r="A107" s="429"/>
      <c r="B107" s="430"/>
      <c r="C107" s="429"/>
      <c r="D107" s="431"/>
      <c r="E107" s="531"/>
      <c r="F107" s="531"/>
      <c r="G107" s="13"/>
      <c r="H107" s="13"/>
    </row>
    <row r="108" spans="1:8" ht="13.5">
      <c r="A108" s="427"/>
      <c r="B108" s="427"/>
      <c r="C108" s="427"/>
      <c r="D108" s="428"/>
      <c r="E108" s="522"/>
      <c r="F108" s="522"/>
      <c r="G108" s="13"/>
      <c r="H108" s="13"/>
    </row>
    <row r="109" spans="1:8" ht="14.25">
      <c r="A109" s="429"/>
      <c r="B109" s="430"/>
      <c r="C109" s="429"/>
      <c r="D109" s="431"/>
      <c r="E109" s="531"/>
      <c r="F109" s="531"/>
      <c r="G109" s="13"/>
      <c r="H109" s="13"/>
    </row>
    <row r="110" spans="1:8" ht="14.25">
      <c r="A110" s="429"/>
      <c r="B110" s="430"/>
      <c r="C110" s="429"/>
      <c r="D110" s="431"/>
      <c r="E110" s="531"/>
      <c r="F110" s="531"/>
      <c r="G110" s="13"/>
      <c r="H110" s="13"/>
    </row>
    <row r="111" spans="1:8" ht="14.25">
      <c r="A111" s="429"/>
      <c r="B111" s="430"/>
      <c r="C111" s="429"/>
      <c r="D111" s="431"/>
      <c r="E111" s="531"/>
      <c r="F111" s="531"/>
      <c r="G111" s="13"/>
      <c r="H111" s="13"/>
    </row>
    <row r="112" spans="1:8" ht="14.25">
      <c r="A112" s="429"/>
      <c r="B112" s="430"/>
      <c r="C112" s="429"/>
      <c r="D112" s="431"/>
      <c r="E112" s="531"/>
      <c r="F112" s="531"/>
      <c r="G112" s="13"/>
      <c r="H112" s="13"/>
    </row>
    <row r="113" spans="1:8" ht="13.5">
      <c r="A113" s="427"/>
      <c r="B113" s="427"/>
      <c r="C113" s="427"/>
      <c r="D113" s="428"/>
      <c r="E113" s="522"/>
      <c r="F113" s="522"/>
      <c r="G113" s="13"/>
      <c r="H113" s="13"/>
    </row>
    <row r="114" spans="1:8" ht="14.25">
      <c r="A114" s="429"/>
      <c r="B114" s="430"/>
      <c r="C114" s="429"/>
      <c r="D114" s="431"/>
      <c r="E114" s="531"/>
      <c r="F114" s="531"/>
      <c r="G114" s="13"/>
      <c r="H114" s="13"/>
    </row>
    <row r="115" spans="1:8" ht="14.25">
      <c r="A115" s="429"/>
      <c r="B115" s="430"/>
      <c r="C115" s="429"/>
      <c r="D115" s="431"/>
      <c r="E115" s="531"/>
      <c r="F115" s="531"/>
      <c r="G115" s="13"/>
      <c r="H115" s="13"/>
    </row>
    <row r="116" spans="1:8" ht="14.25">
      <c r="A116" s="429"/>
      <c r="B116" s="430"/>
      <c r="C116" s="429"/>
      <c r="D116" s="431"/>
      <c r="E116" s="531"/>
      <c r="F116" s="531"/>
      <c r="G116" s="13"/>
      <c r="H116" s="13"/>
    </row>
    <row r="117" spans="1:8" ht="14.25">
      <c r="A117" s="429"/>
      <c r="B117" s="430"/>
      <c r="C117" s="429"/>
      <c r="D117" s="431"/>
      <c r="E117" s="531"/>
      <c r="F117" s="531"/>
      <c r="G117" s="13"/>
      <c r="H117" s="13"/>
    </row>
    <row r="118" spans="1:8" ht="13.5">
      <c r="A118" s="427"/>
      <c r="B118" s="427"/>
      <c r="C118" s="427"/>
      <c r="D118" s="428"/>
      <c r="E118" s="522"/>
      <c r="F118" s="522"/>
      <c r="G118" s="13"/>
      <c r="H118" s="13"/>
    </row>
    <row r="119" spans="1:8" ht="14.25">
      <c r="A119" s="429"/>
      <c r="B119" s="430"/>
      <c r="C119" s="429"/>
      <c r="D119" s="431"/>
      <c r="E119" s="531"/>
      <c r="F119" s="531"/>
      <c r="G119" s="13"/>
      <c r="H119" s="13"/>
    </row>
    <row r="120" spans="1:8" ht="14.25">
      <c r="A120" s="429"/>
      <c r="B120" s="430"/>
      <c r="C120" s="429"/>
      <c r="D120" s="431"/>
      <c r="E120" s="531"/>
      <c r="F120" s="531"/>
      <c r="G120" s="13"/>
      <c r="H120" s="13"/>
    </row>
    <row r="121" spans="1:8" ht="14.25">
      <c r="A121" s="429"/>
      <c r="B121" s="430"/>
      <c r="C121" s="429"/>
      <c r="D121" s="431"/>
      <c r="E121" s="531"/>
      <c r="F121" s="531"/>
      <c r="G121" s="13"/>
      <c r="H121" s="13"/>
    </row>
    <row r="122" spans="1:8" ht="14.25">
      <c r="A122" s="429"/>
      <c r="B122" s="430"/>
      <c r="C122" s="429"/>
      <c r="D122" s="431"/>
      <c r="E122" s="531"/>
      <c r="F122" s="531"/>
      <c r="G122" s="13"/>
      <c r="H122" s="13"/>
    </row>
    <row r="123" spans="1:8" ht="13.5">
      <c r="A123" s="427"/>
      <c r="B123" s="427"/>
      <c r="C123" s="427"/>
      <c r="D123" s="428"/>
      <c r="E123" s="522"/>
      <c r="F123" s="522"/>
      <c r="G123" s="13"/>
      <c r="H123" s="13"/>
    </row>
    <row r="124" spans="1:8" ht="14.25">
      <c r="A124" s="429"/>
      <c r="B124" s="430"/>
      <c r="C124" s="429"/>
      <c r="D124" s="431"/>
      <c r="E124" s="531"/>
      <c r="F124" s="531"/>
      <c r="G124" s="13"/>
      <c r="H124" s="13"/>
    </row>
    <row r="125" spans="1:8" ht="14.25">
      <c r="A125" s="429"/>
      <c r="B125" s="430"/>
      <c r="C125" s="429"/>
      <c r="D125" s="431"/>
      <c r="E125" s="531"/>
      <c r="F125" s="531"/>
      <c r="G125" s="13"/>
      <c r="H125" s="13"/>
    </row>
    <row r="126" spans="1:8" ht="14.25">
      <c r="A126" s="429"/>
      <c r="B126" s="430"/>
      <c r="C126" s="429"/>
      <c r="D126" s="431"/>
      <c r="E126" s="531"/>
      <c r="F126" s="531"/>
      <c r="G126" s="13"/>
      <c r="H126" s="13"/>
    </row>
    <row r="127" spans="1:8" ht="14.25">
      <c r="A127" s="429"/>
      <c r="B127" s="430"/>
      <c r="C127" s="429"/>
      <c r="D127" s="431"/>
      <c r="E127" s="531"/>
      <c r="F127" s="531"/>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8" r:id="rId1" display="http://czechpetanque.cz/odhlasit.html?pr=28383"/>
    <hyperlink ref="B13" r:id="rId2" display="http://czechpetanque.cz/odhlasit.html?pr=28498"/>
    <hyperlink ref="B18" r:id="rId3" display="http://czechpetanque.cz/odhlasit.html?pr=28293"/>
    <hyperlink ref="B23" r:id="rId4" display="http://czechpetanque.cz/odhlasit.html?pr=28294"/>
    <hyperlink ref="B28" r:id="rId5" display="http://czechpetanque.cz/odhlasit.html?pr=28253"/>
    <hyperlink ref="B33" r:id="rId6" display="http://czechpetanque.cz/odhlasit.html?pr=28511"/>
    <hyperlink ref="B38" r:id="rId7" display="http://czechpetanque.cz/odhlasit.html?pr=28623"/>
    <hyperlink ref="B43" r:id="rId8" display="http://czechpetanque.cz/odhlasit.html?pr=28538"/>
  </hyperlinks>
  <pageMargins left="0.78740157499999996" right="0.78740157499999996" top="0.984251969" bottom="0.984251969" header="0.4921259845" footer="0.4921259845"/>
  <pageSetup paperSize="9" orientation="portrait" horizontalDpi="300" verticalDpi="300" r:id="rId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C2</v>
      </c>
      <c r="B8" s="16"/>
      <c r="C8" s="77">
        <v>5</v>
      </c>
      <c r="D8" s="251" t="str">
        <f ca="1">VLOOKUP(C8,Postupy!$A$3:$AI$10,35,0)</f>
        <v xml:space="preserve"> -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D2</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A2</v>
      </c>
      <c r="B16" s="16"/>
      <c r="C16" s="77">
        <v>7</v>
      </c>
      <c r="D16" s="251" t="str">
        <f ca="1">VLOOKUP(C16,Postupy!$A$3:$AI$10,35,0)</f>
        <v xml:space="preserve"> -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B2</v>
      </c>
      <c r="B4" s="66"/>
      <c r="C4" s="77">
        <v>8</v>
      </c>
      <c r="D4" s="251" t="str">
        <f ca="1">IF(OR(TRIM('KO8'!D4)="-",TRIM('KO8'!D5)="-"), IF(TRIM('KO8'!D4)="-",'KO8'!D4,'KO8'!D5),IF(AND('KO8'!E4="",'KO8'!E5="")," ",IF(N('KO8'!E4)=N('KO8'!E5)," ",IF(N('KO8'!E4)&gt;N('KO8'!E5),'KO8'!D5,'KO8'!D4))))</f>
        <v xml:space="preserve"> -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C2</v>
      </c>
      <c r="B5" s="67"/>
      <c r="C5" s="79">
        <v>5</v>
      </c>
      <c r="D5" s="252" t="str">
        <f ca="1">IF(OR(TRIM('KO8'!D8)="-",TRIM('KO8'!D9)="-"), IF(TRIM('KO8'!D8)="-",'KO8'!D8,'KO8'!D9),IF(AND('KO8'!E8="",'KO8'!E9="")," ",IF(N('KO8'!E8)=N('KO8'!E9)," ",IF(N('KO8'!E8)&gt;N('KO8'!E9),'KO8'!D9,'KO8'!D8))))</f>
        <v xml:space="preserve"> -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4</v>
      </c>
      <c r="N2" s="352">
        <f ca="1">(P2-O2*O1)/N1</f>
        <v>2</v>
      </c>
      <c r="O2" s="352">
        <f ca="1">IF(S2=0,Q2,IF(V2=0,T2,IF(Y2=0,W2,IF(AB2=0,Z2,IF(AE2=0,IF(AH2=0,AF2,0))))))</f>
        <v>2</v>
      </c>
      <c r="P2" s="14">
        <f ca="1">Start.listina!$K$7</f>
        <v>14</v>
      </c>
      <c r="Q2" s="352">
        <f ca="1">INT($P2/$O1)+Q1</f>
        <v>3</v>
      </c>
      <c r="R2" s="352">
        <f ca="1">IF(($P2-INT(Q2)*$O1)&gt;$P2,-1,$P2-INT(Q2)*$O1)</f>
        <v>2</v>
      </c>
      <c r="S2" s="353">
        <f ca="1">IF(($P2-INT(Q2)*$O1)&gt;$P2,-1,MOD(R2,$N1))</f>
        <v>2</v>
      </c>
      <c r="T2" s="352">
        <f ca="1">INT($P2/$O1)+T1</f>
        <v>2</v>
      </c>
      <c r="U2" s="352">
        <f ca="1">IF(($P2-INT(T2)*$O1)&gt;$P2,-1,$P2-INT(T2)*$O1)</f>
        <v>6</v>
      </c>
      <c r="V2" s="353">
        <f ca="1">IF(($P2-INT(T2)*$O1)&gt;$P2,-1,MOD(U2,$N1))</f>
        <v>0</v>
      </c>
      <c r="W2" s="352">
        <f ca="1">INT($P2/$O1)+W1</f>
        <v>1</v>
      </c>
      <c r="X2" s="352">
        <f ca="1">IF(($P2-INT(W2)*$O1)&gt;$P2,-1,$P2-INT(W2)*$O1)</f>
        <v>10</v>
      </c>
      <c r="Y2" s="353">
        <f ca="1">IF(($P2-INT(W2)*$O1)&gt;$P2,-1,MOD(X2,$N1))</f>
        <v>1</v>
      </c>
      <c r="Z2" s="352">
        <f ca="1">INT($P2/$O1)+Z1</f>
        <v>0</v>
      </c>
      <c r="AA2" s="352">
        <f ca="1">IF(($P2-INT(Z2)*$O1)&gt;$P2,-1,$P2-INT(Z2)*$O1)</f>
        <v>14</v>
      </c>
      <c r="AB2" s="353">
        <f ca="1">IF(($P2-INT(Z2)*$O1)&gt;$P2,-1,MOD(AA2,$N1))</f>
        <v>2</v>
      </c>
      <c r="AC2" s="352">
        <f ca="1">INT($P2/$O1)+AC1</f>
        <v>-1</v>
      </c>
      <c r="AD2" s="352">
        <f ca="1">IF(($P2-INT(AC2)*$O1)&gt;$P2,-1,$P2-INT(AC2)*$O1)</f>
        <v>-1</v>
      </c>
      <c r="AE2" s="353">
        <f ca="1">IF(($P2-INT(AC2)*$O1)&gt;$P2,-1,MOD(AD2,$N1))</f>
        <v>-1</v>
      </c>
      <c r="AF2" s="352">
        <f ca="1">INT($P2/$O1)+AF1</f>
        <v>-2</v>
      </c>
      <c r="AG2" s="352">
        <f ca="1">IF(($P2-INT(AF2)*$O1)&gt;$P2,-1,$P2-INT(AF2)*$O1)</f>
        <v>-1</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1. KPK Vrchlabí - Bílek Vojtěch</v>
      </c>
      <c r="D3" s="1">
        <f ca="1">IF(A3&gt;Start.listina!$K$7,"",INT((A3-1)/$M$2)+1)</f>
        <v>1</v>
      </c>
      <c r="E3" s="227">
        <f ca="1">IF(A3&gt;Start.listina!$K$7,"",MIN(F3:L3))</f>
        <v>14</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14</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P.C.B.D. - Konšel Robin</v>
      </c>
      <c r="D4" s="1">
        <f ca="1">IF(A4&gt;Start.listina!$K$7,"",INT((A4-1)/$M$2)+1)</f>
        <v>1</v>
      </c>
      <c r="E4" s="227">
        <f ca="1">IF(A4&gt;Start.listina!$K$7,"",MIN(F4:L4))</f>
        <v>14</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14</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PAK Albrechtice - Polách Antonín</v>
      </c>
      <c r="D5" s="1">
        <f ca="1">IF(A5&gt;Start.listina!$K$7,"",INT((A5-1)/$M$2)+1)</f>
        <v>1</v>
      </c>
      <c r="E5" s="227">
        <f ca="1">IF(A5&gt;Start.listina!$K$7,"",MIN(F5:L5))</f>
        <v>14</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14</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Orel Řečkovice - Dudašková Michaela</v>
      </c>
      <c r="D6" s="1">
        <f ca="1">IF(A6&gt;Start.listina!$K$7,"",INT((A6-1)/$M$2)+1)</f>
        <v>1</v>
      </c>
      <c r="E6" s="227">
        <f ca="1">IF(A6&gt;Start.listina!$K$7,"",MIN(F6:L6))</f>
        <v>14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14</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D2</v>
      </c>
      <c r="C7" s="10" t="str">
        <f ca="1">Start.listina!$AL15</f>
        <v>5 PC Mimo Done - Zikmunda Matěj</v>
      </c>
      <c r="D7" s="1">
        <f ca="1">IF(A7&gt;Start.listina!$K$7,"",INT((A7-1)/$M$2)+1)</f>
        <v>2</v>
      </c>
      <c r="E7" s="227">
        <f ca="1">IF(A7&gt;Start.listina!$K$7,"",MIN(F7:L7))</f>
        <v>14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14</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C2</v>
      </c>
      <c r="C8" s="10" t="str">
        <f ca="1">Start.listina!$AL16</f>
        <v>6 1. KPK Vrchlabí - Kadavá Petra</v>
      </c>
      <c r="D8" s="1">
        <f ca="1">IF(A8&gt;Start.listina!$K$7,"",INT((A8-1)/$M$2)+1)</f>
        <v>2</v>
      </c>
      <c r="E8" s="227">
        <f ca="1">IF(A8&gt;Start.listina!$K$7,"",MIN(F8:L8))</f>
        <v>14</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14</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B2</v>
      </c>
      <c r="C9" s="10" t="str">
        <f ca="1">Start.listina!$AL17</f>
        <v>7 1. KPK Vrchlabí - Vedral Filip</v>
      </c>
      <c r="D9" s="1">
        <f ca="1">IF(A9&gt;Start.listina!$K$7,"",INT((A9-1)/$M$2)+1)</f>
        <v>2</v>
      </c>
      <c r="E9" s="227">
        <f ca="1">IF(A9&gt;Start.listina!$K$7,"",MIN(F9:L9))</f>
        <v>14</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14</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A2</v>
      </c>
      <c r="C10" s="10" t="str">
        <f ca="1">Start.listina!$AL18</f>
        <v>8 Orel Řečkovice - Bejšovec Petr</v>
      </c>
      <c r="D10" s="1">
        <f ca="1">IF(A10&gt;Start.listina!$K$7,"",INT((A10-1)/$M$2)+1)</f>
        <v>2</v>
      </c>
      <c r="E10" s="227">
        <f ca="1">IF(A10&gt;Start.listina!$K$7,"",MIN(F10:L10))</f>
        <v>14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14</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A3</v>
      </c>
      <c r="C11" s="10" t="str">
        <f ca="1">Start.listina!$AL19</f>
        <v>9 Petank Club Praha - Čanda Jakub</v>
      </c>
      <c r="D11" s="1">
        <f ca="1">IF(A11&gt;Start.listina!$K$7,"",INT((A11-1)/$M$2)+1)</f>
        <v>3</v>
      </c>
      <c r="E11" s="227">
        <f ca="1">IF(A11&gt;Start.listina!$K$7,"",MIN(F11:L11))</f>
        <v>14</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14</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B3</v>
      </c>
      <c r="C12" s="10" t="str">
        <f ca="1">Start.listina!$AL20</f>
        <v>10 1. Starobrněnský PK - Charvátová Šárka</v>
      </c>
      <c r="D12" s="1">
        <f ca="1">IF(A12&gt;Start.listina!$K$7,"",INT((A12-1)/$M$2)+1)</f>
        <v>3</v>
      </c>
      <c r="E12" s="227">
        <f ca="1">IF(A12&gt;Start.listina!$K$7,"",MIN(F12:L12))</f>
        <v>14</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14</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C3</v>
      </c>
      <c r="C13" s="10" t="str">
        <f ca="1">Start.listina!$AL21</f>
        <v>11 1. KPK Vrchlabí - Kobr Štěpán</v>
      </c>
      <c r="D13" s="1">
        <f ca="1">IF(A13&gt;Start.listina!$K$7,"",INT((A13-1)/$M$2)+1)</f>
        <v>3</v>
      </c>
      <c r="E13" s="227">
        <f ca="1">IF(A13&gt;Start.listina!$K$7,"",MIN(F13:L13))</f>
        <v>14</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14</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D3</v>
      </c>
      <c r="C14" s="10" t="str">
        <f ca="1">Start.listina!$AL22</f>
        <v>12 UBU Únětice - Tkadlecová Kamila</v>
      </c>
      <c r="D14" s="1">
        <f ca="1">IF(A14&gt;Start.listina!$K$7,"",INT((A14-1)/$M$2)+1)</f>
        <v>3</v>
      </c>
      <c r="E14" s="227">
        <f ca="1">IF(A14&gt;Start.listina!$K$7,"",MIN(F14:L14))</f>
        <v>14</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14</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D4</v>
      </c>
      <c r="C15" s="10" t="str">
        <f ca="1">Start.listina!$AL23</f>
        <v>13 Orel Řečkovice - Tieku Tony</v>
      </c>
      <c r="D15" s="1">
        <f ca="1">IF(A15&gt;Start.listina!$K$7,"",INT((A15-1)/$M$2)+1)</f>
        <v>4</v>
      </c>
      <c r="E15" s="227">
        <f ca="1">IF(A15&gt;Start.listina!$K$7,"",MIN(F15:L15))</f>
        <v>14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14</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C4</v>
      </c>
      <c r="C16" s="10" t="str">
        <f ca="1">Start.listina!$AL24</f>
        <v>14 1. Starobrněnský PK - Strouhalová Adéla</v>
      </c>
      <c r="D16" s="1">
        <f ca="1">IF(A16&gt;Start.listina!$K$7,"",INT((A16-1)/$M$2)+1)</f>
        <v>4</v>
      </c>
      <c r="E16" s="227">
        <f ca="1">IF(A16&gt;Start.listina!$K$7,"",MIN(F16:L16))</f>
        <v>14</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14</v>
      </c>
      <c r="N16" s="1"/>
      <c r="O16" s="1"/>
      <c r="P16" s="1"/>
      <c r="Q16" s="1"/>
      <c r="R16" s="1"/>
      <c r="S16" s="1"/>
      <c r="T16" s="1"/>
      <c r="U16" s="1"/>
      <c r="V16" s="1"/>
      <c r="W16" s="1"/>
      <c r="X16" s="1"/>
      <c r="Y16" s="1"/>
      <c r="Z16" s="1"/>
      <c r="AA16" s="1"/>
      <c r="AB16" s="1"/>
      <c r="AC16" s="1"/>
      <c r="AD16" s="1"/>
      <c r="AE16" s="1"/>
      <c r="AF16" s="1"/>
      <c r="AG16" s="1"/>
      <c r="AH16" s="1"/>
    </row>
    <row r="17" spans="1:34">
      <c r="A17" t="str">
        <f ca="1">IF(OR(Start.listina!H25&gt;Start.listina!$K$7,Start.listina!G25=TRUE),"",Start.listina!H25)</f>
        <v/>
      </c>
      <c r="B17" s="1" t="str">
        <f ca="1">IF(A17&gt;Start.listina!$K$7,"",ADDRESS(INT((A17-1)/$M$2)+1,IF(MOD(A17,$M$2)=0,IF(MOD(INT((A17-1)/$M$2)+1,2)=1,$M$2,1),IF(MOD(INT((A17-1)/$M$2)+1,2)=1,MOD(A17,$M$2),$M$2-MOD(A17,$M$2)+1)),4,1))</f>
        <v/>
      </c>
      <c r="C17" s="10" t="str">
        <f ca="1">Start.listina!$AL25</f>
        <v/>
      </c>
      <c r="D17" s="1" t="str">
        <f ca="1">IF(A17&gt;Start.listina!$K$7,"",INT((A17-1)/$M$2)+1)</f>
        <v/>
      </c>
      <c r="E17" s="227" t="str">
        <f ca="1">IF(A17&gt;Start.listina!$K$7,"",MIN(F17:L17))</f>
        <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14</v>
      </c>
      <c r="N17" s="1"/>
      <c r="O17" s="1"/>
      <c r="P17" s="1"/>
      <c r="Q17" s="1"/>
      <c r="R17" s="1"/>
      <c r="S17" s="1"/>
      <c r="T17" s="1"/>
      <c r="U17" s="1"/>
      <c r="V17" s="1"/>
      <c r="W17" s="1"/>
      <c r="X17" s="1"/>
      <c r="Y17" s="1"/>
      <c r="Z17" s="1"/>
      <c r="AA17" s="1"/>
      <c r="AB17" s="1"/>
      <c r="AC17" s="1"/>
      <c r="AD17" s="1"/>
      <c r="AE17" s="1"/>
      <c r="AF17" s="1"/>
      <c r="AG17" s="1"/>
      <c r="AH17" s="1"/>
    </row>
    <row r="18" spans="1:34">
      <c r="A18" t="str">
        <f ca="1">IF(OR(Start.listina!H26&gt;Start.listina!$K$7,Start.listina!G26=TRUE),"",Start.listina!H26)</f>
        <v/>
      </c>
      <c r="B18" s="1" t="str">
        <f ca="1">IF(A18&gt;Start.listina!$K$7,"",ADDRESS(INT((A18-1)/$M$2)+1,IF(MOD(A18,$M$2)=0,IF(MOD(INT((A18-1)/$M$2)+1,2)=1,$M$2,1),IF(MOD(INT((A18-1)/$M$2)+1,2)=1,MOD(A18,$M$2),$M$2-MOD(A18,$M$2)+1)),4,1))</f>
        <v/>
      </c>
      <c r="C18" s="10" t="str">
        <f ca="1">Start.listina!$AL26</f>
        <v/>
      </c>
      <c r="D18" s="1" t="str">
        <f ca="1">IF(A18&gt;Start.listina!$K$7,"",INT((A18-1)/$M$2)+1)</f>
        <v/>
      </c>
      <c r="E18" s="227" t="str">
        <f ca="1">IF(A18&gt;Start.listina!$K$7,"",MIN(F18:L18))</f>
        <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14</v>
      </c>
      <c r="N18" s="1"/>
      <c r="O18" s="1"/>
      <c r="P18" s="1"/>
      <c r="Q18" s="1"/>
      <c r="R18" s="1"/>
      <c r="S18" s="1"/>
      <c r="T18" s="1"/>
      <c r="U18" s="1"/>
      <c r="V18" s="1"/>
      <c r="W18" s="1"/>
      <c r="X18" s="1"/>
      <c r="Y18" s="1"/>
      <c r="Z18" s="1"/>
      <c r="AA18" s="1"/>
      <c r="AB18" s="1"/>
      <c r="AC18" s="1"/>
      <c r="AD18" s="1"/>
      <c r="AE18" s="1"/>
      <c r="AF18" s="1"/>
      <c r="AG18" s="1"/>
      <c r="AH18" s="1"/>
    </row>
    <row r="19" spans="1:34">
      <c r="A19" t="str">
        <f ca="1">IF(OR(Start.listina!H27&gt;Start.listina!$K$7,Start.listina!G27=TRUE),"",Start.listina!H27)</f>
        <v/>
      </c>
      <c r="B19" s="1" t="str">
        <f ca="1">IF(A19&gt;Start.listina!$K$7,"",ADDRESS(INT((A19-1)/$M$2)+1,IF(MOD(A19,$M$2)=0,IF(MOD(INT((A19-1)/$M$2)+1,2)=1,$M$2,1),IF(MOD(INT((A19-1)/$M$2)+1,2)=1,MOD(A19,$M$2),$M$2-MOD(A19,$M$2)+1)),4,1))</f>
        <v/>
      </c>
      <c r="C19" s="10" t="str">
        <f ca="1">Start.listina!$AL27</f>
        <v/>
      </c>
      <c r="D19" s="1" t="str">
        <f ca="1">IF(A19&gt;Start.listina!$K$7,"",INT((A19-1)/$M$2)+1)</f>
        <v/>
      </c>
      <c r="E19" s="227" t="str">
        <f ca="1">IF(A19&gt;Start.listina!$K$7,"",MIN(F19:L19))</f>
        <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14</v>
      </c>
      <c r="N19" s="1"/>
      <c r="O19" s="1"/>
      <c r="P19" s="1"/>
      <c r="Q19" s="1"/>
      <c r="R19" s="1"/>
      <c r="S19" s="1"/>
      <c r="T19" s="1"/>
      <c r="U19" s="1"/>
      <c r="V19" s="1"/>
      <c r="W19" s="1"/>
      <c r="X19" s="1"/>
      <c r="Y19" s="1"/>
      <c r="Z19" s="1"/>
      <c r="AA19" s="1"/>
      <c r="AB19" s="1"/>
      <c r="AC19" s="1"/>
      <c r="AD19" s="1"/>
      <c r="AE19" s="1"/>
      <c r="AF19" s="1"/>
      <c r="AG19" s="1"/>
      <c r="AH19" s="1"/>
    </row>
    <row r="20" spans="1:34">
      <c r="A20" t="str">
        <f ca="1">IF(OR(Start.listina!H28&gt;Start.listina!$K$7,Start.listina!G28=TRUE),"",Start.listina!H28)</f>
        <v/>
      </c>
      <c r="B20" s="1" t="str">
        <f ca="1">IF(A20&gt;Start.listina!$K$7,"",ADDRESS(INT((A20-1)/$M$2)+1,IF(MOD(A20,$M$2)=0,IF(MOD(INT((A20-1)/$M$2)+1,2)=1,$M$2,1),IF(MOD(INT((A20-1)/$M$2)+1,2)=1,MOD(A20,$M$2),$M$2-MOD(A20,$M$2)+1)),4,1))</f>
        <v/>
      </c>
      <c r="C20" s="10" t="str">
        <f ca="1">Start.listina!$AL28</f>
        <v/>
      </c>
      <c r="D20" s="1" t="str">
        <f ca="1">IF(A20&gt;Start.listina!$K$7,"",INT((A20-1)/$M$2)+1)</f>
        <v/>
      </c>
      <c r="E20" s="227" t="str">
        <f ca="1">IF(A20&gt;Start.listina!$K$7,"",MIN(F20:L20))</f>
        <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14</v>
      </c>
      <c r="N20" s="1"/>
      <c r="O20" s="1"/>
      <c r="P20" s="1"/>
      <c r="Q20" s="1"/>
      <c r="R20" s="1"/>
      <c r="S20" s="1"/>
      <c r="T20" s="1"/>
      <c r="U20" s="1"/>
      <c r="V20" s="1"/>
      <c r="W20" s="1"/>
      <c r="X20" s="1"/>
      <c r="Y20" s="1"/>
      <c r="Z20" s="1"/>
      <c r="AA20" s="1"/>
      <c r="AB20" s="1"/>
      <c r="AC20" s="1"/>
      <c r="AD20" s="1"/>
      <c r="AE20" s="1"/>
      <c r="AF20" s="1"/>
      <c r="AG20" s="1"/>
      <c r="AH20" s="1"/>
    </row>
    <row r="21" spans="1:34">
      <c r="A21" t="str">
        <f ca="1">IF(OR(Start.listina!H29&gt;Start.listina!$K$7,Start.listina!G29=TRUE),"",Start.listina!H29)</f>
        <v/>
      </c>
      <c r="B21" s="1" t="str">
        <f ca="1">IF(A21&gt;Start.listina!$K$7,"",ADDRESS(INT((A21-1)/$M$2)+1,IF(MOD(A21,$M$2)=0,IF(MOD(INT((A21-1)/$M$2)+1,2)=1,$M$2,1),IF(MOD(INT((A21-1)/$M$2)+1,2)=1,MOD(A21,$M$2),$M$2-MOD(A21,$M$2)+1)),4,1))</f>
        <v/>
      </c>
      <c r="C21" s="10" t="str">
        <f ca="1">Start.listina!$AL29</f>
        <v/>
      </c>
      <c r="D21" s="1" t="str">
        <f ca="1">IF(A21&gt;Start.listina!$K$7,"",INT((A21-1)/$M$2)+1)</f>
        <v/>
      </c>
      <c r="E21" s="227" t="str">
        <f ca="1">IF(A21&gt;Start.listina!$K$7,"",MIN(F21:L21))</f>
        <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14</v>
      </c>
      <c r="N21" s="1"/>
      <c r="O21" s="1"/>
      <c r="P21" s="1"/>
      <c r="Q21" s="1"/>
      <c r="R21" s="1"/>
      <c r="S21" s="1"/>
      <c r="T21" s="1"/>
      <c r="U21" s="1"/>
      <c r="V21" s="1"/>
      <c r="W21" s="1"/>
      <c r="X21" s="1"/>
      <c r="Y21" s="1"/>
      <c r="Z21" s="1"/>
      <c r="AA21" s="1"/>
      <c r="AB21" s="1"/>
      <c r="AC21" s="1"/>
      <c r="AD21" s="1"/>
      <c r="AE21" s="1"/>
      <c r="AF21" s="1"/>
      <c r="AG21" s="1"/>
      <c r="AH21" s="1"/>
    </row>
    <row r="22" spans="1:34">
      <c r="A22" t="str">
        <f ca="1">IF(OR(Start.listina!H30&gt;Start.listina!$K$7,Start.listina!G30=TRUE),"",Start.listina!H30)</f>
        <v/>
      </c>
      <c r="B22" s="1" t="str">
        <f ca="1">IF(A22&gt;Start.listina!$K$7,"",ADDRESS(INT((A22-1)/$M$2)+1,IF(MOD(A22,$M$2)=0,IF(MOD(INT((A22-1)/$M$2)+1,2)=1,$M$2,1),IF(MOD(INT((A22-1)/$M$2)+1,2)=1,MOD(A22,$M$2),$M$2-MOD(A22,$M$2)+1)),4,1))</f>
        <v/>
      </c>
      <c r="C22" s="10" t="str">
        <f ca="1">Start.listina!$AL30</f>
        <v/>
      </c>
      <c r="D22" s="1" t="str">
        <f ca="1">IF(A22&gt;Start.listina!$K$7,"",INT((A22-1)/$M$2)+1)</f>
        <v/>
      </c>
      <c r="E22" s="227" t="str">
        <f ca="1">IF(A22&gt;Start.listina!$K$7,"",MIN(F22:L22))</f>
        <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14</v>
      </c>
      <c r="N22" s="1"/>
      <c r="O22" s="1"/>
      <c r="P22" s="1"/>
      <c r="Q22" s="1"/>
      <c r="R22" s="1"/>
      <c r="S22" s="1"/>
      <c r="T22" s="1"/>
      <c r="U22" s="1"/>
      <c r="V22" s="1"/>
      <c r="W22" s="1"/>
      <c r="X22" s="1"/>
      <c r="Y22" s="1"/>
      <c r="Z22" s="1"/>
      <c r="AA22" s="1"/>
      <c r="AB22" s="1"/>
      <c r="AC22" s="1"/>
      <c r="AD22" s="1"/>
      <c r="AE22" s="1"/>
      <c r="AF22" s="1"/>
      <c r="AG22" s="1"/>
      <c r="AH22" s="1"/>
    </row>
    <row r="23" spans="1:34">
      <c r="A23" t="str">
        <f ca="1">IF(OR(Start.listina!H31&gt;Start.listina!$K$7,Start.listina!G31=TRUE),"",Start.listina!H31)</f>
        <v/>
      </c>
      <c r="B23" s="1" t="str">
        <f ca="1">IF(A23&gt;Start.listina!$K$7,"",ADDRESS(INT((A23-1)/$M$2)+1,IF(MOD(A23,$M$2)=0,IF(MOD(INT((A23-1)/$M$2)+1,2)=1,$M$2,1),IF(MOD(INT((A23-1)/$M$2)+1,2)=1,MOD(A23,$M$2),$M$2-MOD(A23,$M$2)+1)),4,1))</f>
        <v/>
      </c>
      <c r="C23" s="10" t="str">
        <f ca="1">Start.listina!$AL31</f>
        <v/>
      </c>
      <c r="D23" s="1" t="str">
        <f ca="1">IF(A23&gt;Start.listina!$K$7,"",INT((A23-1)/$M$2)+1)</f>
        <v/>
      </c>
      <c r="E23" s="227" t="str">
        <f ca="1">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14</v>
      </c>
      <c r="N23" s="1"/>
      <c r="O23" s="1"/>
      <c r="P23" s="1"/>
      <c r="Q23" s="1"/>
      <c r="R23" s="1"/>
      <c r="S23" s="1"/>
      <c r="T23" s="1"/>
      <c r="U23" s="1"/>
      <c r="V23" s="1"/>
      <c r="W23" s="1"/>
      <c r="X23" s="1"/>
      <c r="Y23" s="1"/>
      <c r="Z23" s="1"/>
      <c r="AA23" s="1"/>
      <c r="AB23" s="1"/>
      <c r="AC23" s="1"/>
      <c r="AD23" s="1"/>
      <c r="AE23" s="1"/>
      <c r="AF23" s="1"/>
      <c r="AG23" s="1"/>
      <c r="AH23" s="1"/>
    </row>
    <row r="24" spans="1:34">
      <c r="A24" t="str">
        <f ca="1">IF(OR(Start.listina!H32&gt;Start.listina!$K$7,Start.listina!G32=TRUE),"",Start.listina!H32)</f>
        <v/>
      </c>
      <c r="B24" s="1" t="str">
        <f ca="1">IF(A24&gt;Start.listina!$K$7,"",ADDRESS(INT((A24-1)/$M$2)+1,IF(MOD(A24,$M$2)=0,IF(MOD(INT((A24-1)/$M$2)+1,2)=1,$M$2,1),IF(MOD(INT((A24-1)/$M$2)+1,2)=1,MOD(A24,$M$2),$M$2-MOD(A24,$M$2)+1)),4,1))</f>
        <v/>
      </c>
      <c r="C24" s="10" t="str">
        <f ca="1">Start.listina!$AL32</f>
        <v/>
      </c>
      <c r="D24" s="1" t="str">
        <f ca="1">IF(A24&gt;Start.listina!$K$7,"",INT((A24-1)/$M$2)+1)</f>
        <v/>
      </c>
      <c r="E24" s="227" t="str">
        <f ca="1">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14</v>
      </c>
      <c r="N24" s="1"/>
      <c r="O24" s="1"/>
      <c r="P24" s="1"/>
      <c r="Q24" s="1"/>
      <c r="R24" s="1"/>
      <c r="S24" s="1"/>
      <c r="T24" s="1"/>
      <c r="U24" s="1"/>
      <c r="V24" s="1"/>
      <c r="W24" s="1"/>
      <c r="X24" s="1"/>
      <c r="Y24" s="1"/>
      <c r="Z24" s="1"/>
      <c r="AA24" s="1"/>
      <c r="AB24" s="1"/>
      <c r="AC24" s="1"/>
      <c r="AD24" s="1"/>
      <c r="AE24" s="1"/>
      <c r="AF24" s="1"/>
      <c r="AG24" s="1"/>
      <c r="AH24" s="1"/>
    </row>
    <row r="25" spans="1:34">
      <c r="A25" t="str">
        <f ca="1">IF(OR(Start.listina!H33&gt;Start.listina!$K$7,Start.listina!G33=TRUE),"",Start.listina!H33)</f>
        <v/>
      </c>
      <c r="B25" s="1" t="str">
        <f ca="1">IF(A25&gt;Start.listina!$K$7,"",ADDRESS(INT((A25-1)/$M$2)+1,IF(MOD(A25,$M$2)=0,IF(MOD(INT((A25-1)/$M$2)+1,2)=1,$M$2,1),IF(MOD(INT((A25-1)/$M$2)+1,2)=1,MOD(A25,$M$2),$M$2-MOD(A25,$M$2)+1)),4,1))</f>
        <v/>
      </c>
      <c r="C25" s="10" t="str">
        <f ca="1">Start.listina!$AL33</f>
        <v/>
      </c>
      <c r="D25" s="1" t="str">
        <f ca="1">IF(A25&gt;Start.listina!$K$7,"",INT((A25-1)/$M$2)+1)</f>
        <v/>
      </c>
      <c r="E25" s="227" t="str">
        <f ca="1">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14</v>
      </c>
      <c r="N25" s="1"/>
      <c r="O25" s="1"/>
      <c r="P25" s="1"/>
      <c r="Q25" s="1"/>
      <c r="R25" s="1"/>
      <c r="S25" s="1"/>
      <c r="T25" s="1"/>
      <c r="U25" s="1"/>
      <c r="V25" s="1"/>
      <c r="W25" s="1"/>
      <c r="X25" s="1"/>
      <c r="Y25" s="1"/>
      <c r="Z25" s="1"/>
      <c r="AA25" s="1"/>
      <c r="AB25" s="1"/>
      <c r="AC25" s="1"/>
      <c r="AD25" s="1"/>
      <c r="AE25" s="1"/>
      <c r="AF25" s="1"/>
      <c r="AG25" s="1"/>
      <c r="AH25" s="1"/>
    </row>
    <row r="26" spans="1:34">
      <c r="A26" t="str">
        <f ca="1">IF(OR(Start.listina!H34&gt;Start.listina!$K$7,Start.listina!G34=TRUE),"",Start.listina!H34)</f>
        <v/>
      </c>
      <c r="B26" s="1" t="str">
        <f ca="1">IF(A26&gt;Start.listina!$K$7,"",ADDRESS(INT((A26-1)/$M$2)+1,IF(MOD(A26,$M$2)=0,IF(MOD(INT((A26-1)/$M$2)+1,2)=1,$M$2,1),IF(MOD(INT((A26-1)/$M$2)+1,2)=1,MOD(A26,$M$2),$M$2-MOD(A26,$M$2)+1)),4,1))</f>
        <v/>
      </c>
      <c r="C26" s="10" t="str">
        <f ca="1">Start.listina!$AL34</f>
        <v/>
      </c>
      <c r="D26" s="1" t="str">
        <f ca="1">IF(A26&gt;Start.listina!$K$7,"",INT((A26-1)/$M$2)+1)</f>
        <v/>
      </c>
      <c r="E26" s="227" t="str">
        <f ca="1">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14</v>
      </c>
      <c r="N26" s="1"/>
      <c r="O26" s="1"/>
      <c r="P26" s="1"/>
      <c r="Q26" s="1"/>
      <c r="R26" s="1"/>
      <c r="S26" s="1"/>
      <c r="T26" s="1"/>
      <c r="U26" s="1"/>
      <c r="V26" s="1"/>
      <c r="W26" s="1"/>
      <c r="X26" s="1"/>
      <c r="Y26" s="1"/>
      <c r="Z26" s="1"/>
      <c r="AA26" s="1"/>
      <c r="AB26" s="1"/>
      <c r="AC26" s="1"/>
      <c r="AD26" s="1"/>
      <c r="AE26" s="1"/>
      <c r="AF26" s="1"/>
      <c r="AG26" s="1"/>
      <c r="AH26" s="1"/>
    </row>
    <row r="27" spans="1:34">
      <c r="A27" t="str">
        <f ca="1">IF(OR(Start.listina!H35&gt;Start.listina!$K$7,Start.listina!G35=TRUE),"",Start.listina!H35)</f>
        <v/>
      </c>
      <c r="B27" s="1" t="str">
        <f ca="1">IF(A27&gt;Start.listina!$K$7,"",ADDRESS(INT((A27-1)/$M$2)+1,IF(MOD(A27,$M$2)=0,IF(MOD(INT((A27-1)/$M$2)+1,2)=1,$M$2,1),IF(MOD(INT((A27-1)/$M$2)+1,2)=1,MOD(A27,$M$2),$M$2-MOD(A27,$M$2)+1)),4,1))</f>
        <v/>
      </c>
      <c r="C27" s="10" t="str">
        <f ca="1">Start.listina!$AL35</f>
        <v/>
      </c>
      <c r="D27" s="1" t="str">
        <f ca="1">IF(A27&gt;Start.listina!$K$7,"",INT((A27-1)/$M$2)+1)</f>
        <v/>
      </c>
      <c r="E27" s="227" t="str">
        <f ca="1">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14</v>
      </c>
      <c r="N27" s="1"/>
      <c r="O27" s="1"/>
      <c r="P27" s="1"/>
      <c r="Q27" s="1"/>
      <c r="R27" s="1"/>
      <c r="S27" s="1"/>
      <c r="T27" s="1"/>
      <c r="U27" s="1"/>
      <c r="V27" s="1"/>
      <c r="W27" s="1"/>
      <c r="X27" s="1"/>
      <c r="Y27" s="1"/>
      <c r="Z27" s="1"/>
      <c r="AA27" s="1"/>
      <c r="AB27" s="1"/>
      <c r="AC27" s="1"/>
      <c r="AD27" s="1"/>
      <c r="AE27" s="1"/>
      <c r="AF27" s="1"/>
      <c r="AG27" s="1"/>
      <c r="AH27" s="1"/>
    </row>
    <row r="28" spans="1:34">
      <c r="A28" t="str">
        <f ca="1">IF(OR(Start.listina!H36&gt;Start.listina!$K$7,Start.listina!G36=TRUE),"",Start.listina!H36)</f>
        <v/>
      </c>
      <c r="B28" s="1" t="str">
        <f ca="1">IF(A28&gt;Start.listina!$K$7,"",ADDRESS(INT((A28-1)/$M$2)+1,IF(MOD(A28,$M$2)=0,IF(MOD(INT((A28-1)/$M$2)+1,2)=1,$M$2,1),IF(MOD(INT((A28-1)/$M$2)+1,2)=1,MOD(A28,$M$2),$M$2-MOD(A28,$M$2)+1)),4,1))</f>
        <v/>
      </c>
      <c r="C28" s="10" t="str">
        <f ca="1">Start.listina!$AL36</f>
        <v/>
      </c>
      <c r="D28" s="1" t="str">
        <f ca="1">IF(A28&gt;Start.listina!$K$7,"",INT((A28-1)/$M$2)+1)</f>
        <v/>
      </c>
      <c r="E28" s="227" t="str">
        <f ca="1">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14</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14</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14</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14</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14</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14</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14</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14</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14</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14</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14</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14</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14</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14</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14</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14</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14</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14</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14</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14</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14</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14</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14</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14</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14</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14</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14</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14</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14</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14</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14</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14</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14</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14</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14</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14</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14</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14</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14</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14</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14</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14</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14</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14</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14</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14</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14</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14</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14</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14</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14</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14</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14</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14</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14</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14</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14</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14</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14</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14</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14</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14</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14</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14</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14</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14</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14</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14</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14</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14</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14</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14</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14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14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14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14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14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14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14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14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14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14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14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14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14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14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14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14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14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14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14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14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14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14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14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14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14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14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14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14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14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14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14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14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14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14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14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14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14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14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14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14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14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14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14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14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14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14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14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14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14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14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14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14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14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14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14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14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14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14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14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14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14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14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14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14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14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14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14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14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14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14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14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14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14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14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14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14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14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14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14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14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14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14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14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14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14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14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14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14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14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14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14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14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14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14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14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200</v>
      </c>
    </row>
    <row r="3" spans="1:12" ht="35.450000000000003" customHeight="1" thickBot="1">
      <c r="A3" s="240" t="s">
        <v>226</v>
      </c>
      <c r="B3" s="229" t="s">
        <v>255</v>
      </c>
      <c r="C3" s="236" t="s">
        <v>258</v>
      </c>
      <c r="D3" s="236" t="s">
        <v>259</v>
      </c>
      <c r="E3" s="236" t="s">
        <v>269</v>
      </c>
      <c r="F3" s="239" t="s">
        <v>247</v>
      </c>
      <c r="G3" s="234" t="s">
        <v>256</v>
      </c>
      <c r="H3" s="235">
        <f ca="1">'Počet kol'!$D$3</f>
        <v>4</v>
      </c>
      <c r="I3" s="242">
        <f ca="1">Start.listina!$K$7</f>
        <v>14</v>
      </c>
      <c r="K3" s="90" t="s">
        <v>266</v>
      </c>
      <c r="L3" s="91">
        <f>IF(TYPE(VLOOKUP(Start.listina!N2,Paušál!A4:B7,2,0))&gt;3,0,VLOOKUP(Start.listina!N2,Paušál!A4:B7,2,0))</f>
        <v>20</v>
      </c>
    </row>
    <row r="4" spans="1:12">
      <c r="A4" s="241">
        <v>1</v>
      </c>
      <c r="B4" s="237">
        <f ca="1">J4*($H$3-C4+D4)</f>
        <v>4</v>
      </c>
      <c r="C4" s="1">
        <v>0</v>
      </c>
      <c r="D4" s="132">
        <v>0</v>
      </c>
      <c r="E4" s="132" t="e">
        <f t="shared" ref="E4:E24" ca="1" si="0">J4*(B4*$L$1+F4)-(J4-1)*$L$3</f>
        <v>#REF!</v>
      </c>
      <c r="F4" s="132">
        <f ca="1">IF(A4&lt;$I$3,$L$2,0)</f>
        <v>200</v>
      </c>
      <c r="J4">
        <f t="shared" ref="J4:J25" ca="1" si="1">IF($I$3&lt;=A4,0,1)</f>
        <v>1</v>
      </c>
    </row>
    <row r="5" spans="1:12">
      <c r="A5" s="241">
        <v>2</v>
      </c>
      <c r="B5" s="237">
        <f ca="1">J5*($H$3-C5+D5)</f>
        <v>3</v>
      </c>
      <c r="C5" s="1">
        <v>1</v>
      </c>
      <c r="D5" s="132">
        <v>0</v>
      </c>
      <c r="E5" s="132" t="e">
        <f t="shared" ca="1" si="0"/>
        <v>#REF!</v>
      </c>
      <c r="F5" s="132">
        <f t="shared" ref="F5:F68" ca="1" si="2">IF(A5&lt;$I$3,$L$2,0)</f>
        <v>200</v>
      </c>
      <c r="J5">
        <f t="shared" ca="1" si="1"/>
        <v>1</v>
      </c>
    </row>
    <row r="6" spans="1:12">
      <c r="A6" s="241">
        <v>3</v>
      </c>
      <c r="B6" s="237">
        <f t="shared" ref="B6:B69" ca="1" si="3">J6*($H$3-C6+D6)</f>
        <v>2.5</v>
      </c>
      <c r="C6" s="1">
        <v>2</v>
      </c>
      <c r="D6" s="237">
        <f>1/2</f>
        <v>0.5</v>
      </c>
      <c r="E6" s="132" t="e">
        <f t="shared" ca="1" si="0"/>
        <v>#REF!</v>
      </c>
      <c r="F6" s="132">
        <f t="shared" ca="1" si="2"/>
        <v>200</v>
      </c>
      <c r="J6">
        <f t="shared" ca="1" si="1"/>
        <v>1</v>
      </c>
    </row>
    <row r="7" spans="1:12">
      <c r="A7" s="241">
        <v>4</v>
      </c>
      <c r="B7" s="237">
        <f t="shared" ca="1" si="3"/>
        <v>2</v>
      </c>
      <c r="C7" s="1">
        <v>2</v>
      </c>
      <c r="D7" s="132">
        <v>0</v>
      </c>
      <c r="E7" s="132" t="e">
        <f t="shared" ca="1" si="0"/>
        <v>#REF!</v>
      </c>
      <c r="F7" s="132">
        <f t="shared" ca="1" si="2"/>
        <v>200</v>
      </c>
      <c r="J7">
        <f t="shared" ca="1" si="1"/>
        <v>1</v>
      </c>
    </row>
    <row r="8" spans="1:12">
      <c r="A8" s="241">
        <v>5</v>
      </c>
      <c r="B8" s="237">
        <f t="shared" ca="1" si="3"/>
        <v>1.75</v>
      </c>
      <c r="C8" s="1">
        <v>3</v>
      </c>
      <c r="D8" s="132">
        <f>3/4</f>
        <v>0.75</v>
      </c>
      <c r="E8" s="132" t="e">
        <f t="shared" ca="1" si="0"/>
        <v>#REF!</v>
      </c>
      <c r="F8" s="132">
        <f t="shared" ca="1" si="2"/>
        <v>200</v>
      </c>
      <c r="J8">
        <f t="shared" ca="1" si="1"/>
        <v>1</v>
      </c>
    </row>
    <row r="9" spans="1:12">
      <c r="A9" s="241">
        <v>6</v>
      </c>
      <c r="B9" s="237">
        <f t="shared" ca="1" si="3"/>
        <v>1.5</v>
      </c>
      <c r="C9" s="1">
        <v>3</v>
      </c>
      <c r="D9" s="132">
        <f>2/4</f>
        <v>0.5</v>
      </c>
      <c r="E9" s="132" t="e">
        <f t="shared" ca="1" si="0"/>
        <v>#REF!</v>
      </c>
      <c r="F9" s="132">
        <f t="shared" ca="1" si="2"/>
        <v>200</v>
      </c>
      <c r="J9">
        <f t="shared" ca="1" si="1"/>
        <v>1</v>
      </c>
    </row>
    <row r="10" spans="1:12">
      <c r="A10" s="241">
        <v>7</v>
      </c>
      <c r="B10" s="237">
        <f t="shared" ca="1" si="3"/>
        <v>1.25</v>
      </c>
      <c r="C10" s="1">
        <v>3</v>
      </c>
      <c r="D10" s="132">
        <f>1/4</f>
        <v>0.25</v>
      </c>
      <c r="E10" s="132" t="e">
        <f t="shared" ca="1" si="0"/>
        <v>#REF!</v>
      </c>
      <c r="F10" s="132">
        <f t="shared" ca="1" si="2"/>
        <v>200</v>
      </c>
      <c r="J10">
        <f t="shared" ca="1" si="1"/>
        <v>1</v>
      </c>
    </row>
    <row r="11" spans="1:12">
      <c r="A11" s="241">
        <v>8</v>
      </c>
      <c r="B11" s="237">
        <f t="shared" ca="1" si="3"/>
        <v>1</v>
      </c>
      <c r="C11" s="1">
        <v>3</v>
      </c>
      <c r="D11" s="132">
        <v>0</v>
      </c>
      <c r="E11" s="132" t="e">
        <f t="shared" ca="1" si="0"/>
        <v>#REF!</v>
      </c>
      <c r="F11" s="132">
        <f t="shared" ca="1" si="2"/>
        <v>200</v>
      </c>
      <c r="J11">
        <f t="shared" ca="1" si="1"/>
        <v>1</v>
      </c>
    </row>
    <row r="12" spans="1:12">
      <c r="A12" s="241">
        <v>9</v>
      </c>
      <c r="B12" s="237">
        <f t="shared" ca="1" si="3"/>
        <v>0.875</v>
      </c>
      <c r="C12" s="1">
        <v>4</v>
      </c>
      <c r="D12" s="132">
        <f>7/8</f>
        <v>0.875</v>
      </c>
      <c r="E12" s="132" t="e">
        <f t="shared" ca="1" si="0"/>
        <v>#REF!</v>
      </c>
      <c r="F12" s="132">
        <f t="shared" ca="1" si="2"/>
        <v>200</v>
      </c>
      <c r="J12">
        <f t="shared" ca="1" si="1"/>
        <v>1</v>
      </c>
    </row>
    <row r="13" spans="1:12">
      <c r="A13" s="241">
        <v>10</v>
      </c>
      <c r="B13" s="237">
        <f t="shared" ca="1" si="3"/>
        <v>0.75</v>
      </c>
      <c r="C13" s="1">
        <v>4</v>
      </c>
      <c r="D13" s="132">
        <f>6/8</f>
        <v>0.75</v>
      </c>
      <c r="E13" s="132" t="e">
        <f t="shared" ca="1" si="0"/>
        <v>#REF!</v>
      </c>
      <c r="F13" s="132">
        <f t="shared" ca="1" si="2"/>
        <v>200</v>
      </c>
      <c r="J13">
        <f t="shared" ca="1" si="1"/>
        <v>1</v>
      </c>
    </row>
    <row r="14" spans="1:12">
      <c r="A14" s="241">
        <v>11</v>
      </c>
      <c r="B14" s="237">
        <f t="shared" ca="1" si="3"/>
        <v>0.625</v>
      </c>
      <c r="C14" s="1">
        <v>4</v>
      </c>
      <c r="D14" s="132">
        <f>5/8</f>
        <v>0.625</v>
      </c>
      <c r="E14" s="132" t="e">
        <f t="shared" ca="1" si="0"/>
        <v>#REF!</v>
      </c>
      <c r="F14" s="132">
        <f t="shared" ca="1" si="2"/>
        <v>200</v>
      </c>
      <c r="J14">
        <f t="shared" ca="1" si="1"/>
        <v>1</v>
      </c>
    </row>
    <row r="15" spans="1:12">
      <c r="A15" s="241">
        <v>12</v>
      </c>
      <c r="B15" s="237">
        <f t="shared" ca="1" si="3"/>
        <v>0.5</v>
      </c>
      <c r="C15" s="1">
        <v>4</v>
      </c>
      <c r="D15" s="132">
        <f>4/8</f>
        <v>0.5</v>
      </c>
      <c r="E15" s="132" t="e">
        <f t="shared" ca="1" si="0"/>
        <v>#REF!</v>
      </c>
      <c r="F15" s="132">
        <f t="shared" ca="1" si="2"/>
        <v>200</v>
      </c>
      <c r="J15">
        <f t="shared" ca="1" si="1"/>
        <v>1</v>
      </c>
    </row>
    <row r="16" spans="1:12">
      <c r="A16" s="241">
        <v>13</v>
      </c>
      <c r="B16" s="237">
        <f t="shared" ca="1" si="3"/>
        <v>0.375</v>
      </c>
      <c r="C16" s="1">
        <v>4</v>
      </c>
      <c r="D16" s="132">
        <f>3/8</f>
        <v>0.375</v>
      </c>
      <c r="E16" s="132" t="e">
        <f t="shared" ca="1" si="0"/>
        <v>#REF!</v>
      </c>
      <c r="F16" s="132">
        <f t="shared" ca="1" si="2"/>
        <v>200</v>
      </c>
      <c r="J16">
        <f t="shared" ca="1" si="1"/>
        <v>1</v>
      </c>
    </row>
    <row r="17" spans="1:10">
      <c r="A17" s="241">
        <v>14</v>
      </c>
      <c r="B17" s="237">
        <f t="shared" ca="1" si="3"/>
        <v>0</v>
      </c>
      <c r="C17" s="1">
        <v>4</v>
      </c>
      <c r="D17" s="132">
        <f>2/8</f>
        <v>0.25</v>
      </c>
      <c r="E17" s="132" t="e">
        <f t="shared" ca="1" si="0"/>
        <v>#REF!</v>
      </c>
      <c r="F17" s="132">
        <f t="shared" ca="1" si="2"/>
        <v>0</v>
      </c>
      <c r="J17">
        <f t="shared" ca="1" si="1"/>
        <v>0</v>
      </c>
    </row>
    <row r="18" spans="1:10">
      <c r="A18" s="241">
        <v>15</v>
      </c>
      <c r="B18" s="237">
        <f t="shared" ca="1" si="3"/>
        <v>0</v>
      </c>
      <c r="C18" s="1">
        <v>4</v>
      </c>
      <c r="D18" s="132">
        <f>1/8</f>
        <v>0.125</v>
      </c>
      <c r="E18" s="132" t="e">
        <f t="shared" ca="1" si="0"/>
        <v>#REF!</v>
      </c>
      <c r="F18" s="132">
        <f t="shared" ca="1" si="2"/>
        <v>0</v>
      </c>
      <c r="J18">
        <f t="shared" ca="1" si="1"/>
        <v>0</v>
      </c>
    </row>
    <row r="19" spans="1:10">
      <c r="A19" s="241">
        <v>16</v>
      </c>
      <c r="B19" s="237">
        <f t="shared" ca="1" si="3"/>
        <v>0</v>
      </c>
      <c r="C19" s="1">
        <v>4</v>
      </c>
      <c r="D19" s="132">
        <v>0</v>
      </c>
      <c r="E19" s="132" t="e">
        <f t="shared" ca="1" si="0"/>
        <v>#REF!</v>
      </c>
      <c r="F19" s="132">
        <f t="shared" ca="1" si="2"/>
        <v>0</v>
      </c>
      <c r="J19">
        <f t="shared" ca="1" si="1"/>
        <v>0</v>
      </c>
    </row>
    <row r="20" spans="1:10">
      <c r="A20" s="241">
        <v>17</v>
      </c>
      <c r="B20" s="237">
        <f t="shared" ca="1" si="3"/>
        <v>0</v>
      </c>
      <c r="C20" s="1">
        <v>5</v>
      </c>
      <c r="D20" s="132">
        <f>15/16</f>
        <v>0.9375</v>
      </c>
      <c r="E20" s="132" t="e">
        <f t="shared" ca="1" si="0"/>
        <v>#REF!</v>
      </c>
      <c r="F20" s="132">
        <f t="shared" ca="1" si="2"/>
        <v>0</v>
      </c>
      <c r="J20">
        <f t="shared" ca="1" si="1"/>
        <v>0</v>
      </c>
    </row>
    <row r="21" spans="1:10">
      <c r="A21" s="241">
        <v>18</v>
      </c>
      <c r="B21" s="237">
        <f t="shared" ca="1" si="3"/>
        <v>0</v>
      </c>
      <c r="C21" s="1">
        <v>5</v>
      </c>
      <c r="D21" s="132">
        <f>14/16</f>
        <v>0.875</v>
      </c>
      <c r="E21" s="132" t="e">
        <f t="shared" ca="1" si="0"/>
        <v>#REF!</v>
      </c>
      <c r="F21" s="132">
        <f t="shared" ca="1" si="2"/>
        <v>0</v>
      </c>
      <c r="J21">
        <f t="shared" ca="1" si="1"/>
        <v>0</v>
      </c>
    </row>
    <row r="22" spans="1:10">
      <c r="A22" s="241">
        <v>19</v>
      </c>
      <c r="B22" s="237">
        <f t="shared" ca="1" si="3"/>
        <v>0</v>
      </c>
      <c r="C22" s="1">
        <v>5</v>
      </c>
      <c r="D22" s="132">
        <f>13/16</f>
        <v>0.8125</v>
      </c>
      <c r="E22" s="132" t="e">
        <f t="shared" ca="1" si="0"/>
        <v>#REF!</v>
      </c>
      <c r="F22" s="132">
        <f t="shared" ca="1" si="2"/>
        <v>0</v>
      </c>
      <c r="J22">
        <f t="shared" ca="1" si="1"/>
        <v>0</v>
      </c>
    </row>
    <row r="23" spans="1:10">
      <c r="A23" s="241">
        <v>20</v>
      </c>
      <c r="B23" s="237">
        <f t="shared" ca="1" si="3"/>
        <v>0</v>
      </c>
      <c r="C23" s="1">
        <v>5</v>
      </c>
      <c r="D23" s="132">
        <f>12/16</f>
        <v>0.75</v>
      </c>
      <c r="E23" s="132" t="e">
        <f t="shared" ca="1" si="0"/>
        <v>#REF!</v>
      </c>
      <c r="F23" s="132">
        <f t="shared" ca="1" si="2"/>
        <v>0</v>
      </c>
      <c r="J23">
        <f t="shared" ca="1" si="1"/>
        <v>0</v>
      </c>
    </row>
    <row r="24" spans="1:10">
      <c r="A24" s="241">
        <v>21</v>
      </c>
      <c r="B24" s="237">
        <f t="shared" ca="1" si="3"/>
        <v>0</v>
      </c>
      <c r="C24" s="1">
        <v>5</v>
      </c>
      <c r="D24" s="132">
        <f>11/16</f>
        <v>0.6875</v>
      </c>
      <c r="E24" s="132" t="e">
        <f t="shared" ca="1" si="0"/>
        <v>#REF!</v>
      </c>
      <c r="F24" s="132">
        <f t="shared" ca="1" si="2"/>
        <v>0</v>
      </c>
      <c r="J24">
        <f t="shared" ca="1" si="1"/>
        <v>0</v>
      </c>
    </row>
    <row r="25" spans="1:10">
      <c r="A25" s="241">
        <v>22</v>
      </c>
      <c r="B25" s="237">
        <f t="shared" ca="1" si="3"/>
        <v>0</v>
      </c>
      <c r="C25" s="1">
        <v>5</v>
      </c>
      <c r="D25" s="132">
        <f>10/16</f>
        <v>0.625</v>
      </c>
      <c r="E25" s="132" t="e">
        <f ca="1">J25*(B25*$L$1+F25)-(J25-1)*$L$3</f>
        <v>#REF!</v>
      </c>
      <c r="F25" s="132">
        <f t="shared" ca="1" si="2"/>
        <v>0</v>
      </c>
      <c r="J25">
        <f t="shared" ca="1" si="1"/>
        <v>0</v>
      </c>
    </row>
    <row r="26" spans="1:10">
      <c r="A26" s="241">
        <v>23</v>
      </c>
      <c r="B26" s="237">
        <f t="shared" ca="1" si="3"/>
        <v>0</v>
      </c>
      <c r="C26" s="1">
        <v>5</v>
      </c>
      <c r="D26" s="132">
        <f>9/16</f>
        <v>0.5625</v>
      </c>
      <c r="E26" s="132" t="e">
        <f t="shared" ref="E26:E89" ca="1" si="4">J26*(B26*$L$1+F26)-(J26-1)*$L$3</f>
        <v>#REF!</v>
      </c>
      <c r="F26" s="132">
        <f t="shared" ca="1" si="2"/>
        <v>0</v>
      </c>
      <c r="J26">
        <f ca="1">IF($I$3&lt;=A26,0,1)</f>
        <v>0</v>
      </c>
    </row>
    <row r="27" spans="1:10">
      <c r="A27" s="241">
        <v>24</v>
      </c>
      <c r="B27" s="237">
        <f t="shared" ca="1" si="3"/>
        <v>0</v>
      </c>
      <c r="C27" s="1">
        <v>5</v>
      </c>
      <c r="D27" s="132">
        <f>8/16</f>
        <v>0.5</v>
      </c>
      <c r="E27" s="132" t="e">
        <f t="shared" ca="1" si="4"/>
        <v>#REF!</v>
      </c>
      <c r="F27" s="132">
        <f t="shared" ca="1" si="2"/>
        <v>0</v>
      </c>
      <c r="J27">
        <f t="shared" ref="J27:J90" ca="1" si="5">IF($I$3&lt;=A27,0,1)</f>
        <v>0</v>
      </c>
    </row>
    <row r="28" spans="1:10">
      <c r="A28" s="241">
        <v>25</v>
      </c>
      <c r="B28" s="237">
        <f t="shared" ca="1" si="3"/>
        <v>0</v>
      </c>
      <c r="C28" s="1">
        <v>5</v>
      </c>
      <c r="D28" s="132">
        <f>7/16</f>
        <v>0.4375</v>
      </c>
      <c r="E28" s="132" t="e">
        <f t="shared" ca="1" si="4"/>
        <v>#REF!</v>
      </c>
      <c r="F28" s="132">
        <f t="shared" ca="1" si="2"/>
        <v>0</v>
      </c>
      <c r="J28">
        <f t="shared" ca="1" si="5"/>
        <v>0</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L26" sqref="L26"/>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6.6028750000000009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17019</v>
      </c>
      <c r="M2" s="451" t="s">
        <v>264</v>
      </c>
      <c r="N2" s="452" t="s">
        <v>67</v>
      </c>
      <c r="O2" s="438"/>
      <c r="P2" s="438"/>
      <c r="Q2" s="438"/>
      <c r="R2" s="443" t="s">
        <v>265</v>
      </c>
      <c r="S2" s="445">
        <f>IF(TYPE(VLOOKUP(Start.listina!N2,Bonusy!A4:B8,2,0))&gt;3,0,VLOOKUP(Start.listina!N2,Bonusy!A4:B8,2,0))</f>
        <v>200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06.05.2017</v>
      </c>
      <c r="L3" s="438"/>
      <c r="M3" s="451" t="s">
        <v>333</v>
      </c>
      <c r="N3" s="452" t="s">
        <v>443</v>
      </c>
      <c r="O3" s="438"/>
      <c r="P3" s="438"/>
      <c r="Q3" s="438"/>
      <c r="R3" s="443" t="s">
        <v>266</v>
      </c>
      <c r="S3" s="445">
        <f>IF(TYPE(VLOOKUP(Start.listina!N2,Paušál!A4:B7,2,0))&gt;3,0,VLOOKUP(Start.listina!N2,Paušál!A4:B7,2,0))</f>
        <v>20</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MČR Juniorů</v>
      </c>
      <c r="L4" s="458"/>
      <c r="M4" s="458"/>
      <c r="N4" s="459"/>
      <c r="O4" s="438"/>
      <c r="P4" s="460">
        <v>1</v>
      </c>
      <c r="Q4" s="438"/>
      <c r="R4" s="443" t="s">
        <v>345</v>
      </c>
      <c r="S4" s="445">
        <f ca="1">'Počet kol'!$D$3</f>
        <v>4</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Rapotín</v>
      </c>
      <c r="L5" s="464"/>
      <c r="M5" s="465"/>
      <c r="N5" s="459"/>
      <c r="O5" s="438"/>
      <c r="P5" s="539"/>
      <c r="Q5" s="438"/>
      <c r="R5" s="443" t="s">
        <v>349</v>
      </c>
      <c r="S5" s="466">
        <f>IF(M7&lt;5,3,5)*U5/60</f>
        <v>3.75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3</v>
      </c>
      <c r="N6" s="473">
        <f ca="1">IF(TYPE((K7-M7*N7)/M6)&gt;3,"",(K7-M7*N7)/M6)</f>
        <v>-0.66666666666666663</v>
      </c>
      <c r="O6" s="438"/>
      <c r="P6" s="438"/>
      <c r="Q6" s="438"/>
      <c r="R6" s="443" t="s">
        <v>348</v>
      </c>
      <c r="S6" s="466">
        <f ca="1">IF(S7=0,0,ROUNDUP(LOG(S7,2),0)*U5/60)</f>
        <v>3.75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14</v>
      </c>
      <c r="L7" s="474" t="s">
        <v>330</v>
      </c>
      <c r="M7" s="475">
        <v>4</v>
      </c>
      <c r="N7" s="476">
        <v>4</v>
      </c>
      <c r="O7" s="477">
        <f ca="1">CEILING(IF(TYPE(N6+N7)&gt;3,K7/M7,N6+N7),1)</f>
        <v>4</v>
      </c>
      <c r="P7" s="438" t="s">
        <v>282</v>
      </c>
      <c r="Q7" s="438"/>
      <c r="R7" s="443" t="s">
        <v>346</v>
      </c>
      <c r="S7" s="445">
        <f ca="1">O7*U7</f>
        <v>8</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7.333333333333333</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73.344999999999999</v>
      </c>
      <c r="D11" s="507">
        <f t="shared" ref="D11:D74" ca="1" si="3">IF(B11=0,99999,M11+S11+Y11)</f>
        <v>722</v>
      </c>
      <c r="E11" s="468">
        <f t="shared" ref="E11:E74" ca="1" si="4">MIN(M11,S11,Y11)</f>
        <v>81</v>
      </c>
      <c r="F11" s="469" t="str">
        <f t="shared" ref="F11:F74" ca="1" si="5">CONCATENATE(IF(AND($P$4=1,H11&gt;2*$O$7),"0","9"),TEXT(B11,"0"),IF(AND($P$4=1,H11&gt;2*$O$7),"000000",TEXT(1000*C11,"000000")),IF(AND($P$4=1,H11&gt;2*$O$7),"000000",TEXT(999999-D11,"000000")),IF(AND($P$4=1,H11&gt;2*$O$7),"000000",TEXT(999999-E11,"000000")),TEXT(999999*RAND(),"000000"))</f>
        <v>91073345999277999918520813</v>
      </c>
      <c r="G11" s="509" t="b">
        <f t="shared" ref="G11:G74" ca="1" si="6">IF(OR($K$6&gt;A11,AR11&gt;0),TRUE,FALSE)</f>
        <v>0</v>
      </c>
      <c r="H11" s="510">
        <f t="shared" ref="H11:H74" si="7">ROW(H11)-10</f>
        <v>1</v>
      </c>
      <c r="I11" s="501">
        <f t="shared" ref="I11:I74" ca="1" si="8">IF(N(INDIRECT(ADDRESS(ROW() + $A$9-9 + (ROW()-11)*4,1,1,1,"Internet")))&gt;0,INDIRECT(ADDRESS(ROW() + $A$9-9 + (ROW()-11)*4,1,1,1,"Internet")),"")</f>
        <v>13040</v>
      </c>
      <c r="J11" s="511" t="str">
        <f ca="1">IF(N(I11)&gt;0,VLOOKUP(I11,Hraci!$A$1:$I$1000,2,0),IF(TYPE(INDIRECT(ADDRESS(ROW() + $A$9-9 + (ROW()-11)*4,2,1,1,"Internet")))&gt;1,INDIRECT(ADDRESS(ROW() + $A$9-9 + (ROW()-11)*4,2,1,1,"Internet"))," "))</f>
        <v>Bílek</v>
      </c>
      <c r="K11" s="512" t="str">
        <f ca="1">IF(N(I11)&gt;0,VLOOKUP(I11,Hraci!$A$1:$I$1000,3,0)," ")</f>
        <v>Vojtěch</v>
      </c>
      <c r="L11" s="512" t="str">
        <f ca="1">IF(N(I11)&gt;0,VLOOKUP(I11,Hraci!$A$1:$I$1000,5,0),IF(TYPE(INDIRECT(ADDRESS(ROW() + $A$9-9 + (ROW()-11)*4,3,1,1,"Internet")))&gt;1,INDIRECT(ADDRESS(ROW() + $A$9-9 + (ROW()-11)*4,3,1,1,"Internet"))," "))</f>
        <v>1. KPK Vrchlabí</v>
      </c>
      <c r="M11" s="512">
        <f ca="1">IF(N(I11)=0,9999,VLOOKUP(I11,Hraci!$A$1:$I$1000,8,0))</f>
        <v>97</v>
      </c>
      <c r="N11" s="513">
        <f ca="1">IF(N(I11)=0,0,VLOOKUP(I11,Hraci!$A$1:$I$1000,9,0))</f>
        <v>31.657</v>
      </c>
      <c r="O11" s="501">
        <f t="shared" ref="O11:O74" ca="1" si="9">IF(N(INDIRECT(ADDRESS(ROW() + $A$9-8 + (ROW()-11)*4,1,1,1,"Internet")))&gt;0,INDIRECT(ADDRESS(ROW() + $A$9-8 + (ROW()-11)*4,1,1,1,"Internet")),"")</f>
        <v>14079</v>
      </c>
      <c r="P11" s="511" t="str">
        <f ca="1">IF(N(O11)&gt;0,VLOOKUP(O11,Hraci!$A$1:$I$1000,2,0),IF(TYPE(INDIRECT(ADDRESS(ROW() + $A$9-8 + (ROW()-11)*4,2,1,1,"Internet")))&gt;1,INDIRECT(ADDRESS(ROW() + $A$9-8 + (ROW()-11)*4,2,1,1,"Internet"))," "))</f>
        <v>Vorel</v>
      </c>
      <c r="Q11" s="512" t="str">
        <f ca="1">IF(N(O11)&gt;0,VLOOKUP(O11,Hraci!$A$1:$I$1000,3,0)," ")</f>
        <v>Jan</v>
      </c>
      <c r="R11" s="512" t="str">
        <f ca="1">IF(N(O11)&gt;0,VLOOKUP(O11,Hraci!$A$1:$I$1000,5,0),IF(TYPE(INDIRECT(ADDRESS(ROW() + $A$9-8 + (ROW()-11)*4,3,1,1,"Internet")))&gt;1,INDIRECT(ADDRESS(ROW() + $A$9-8 + (ROW()-11)*4,3,1,1,"Internet"))," "))</f>
        <v>Petank Club Praha</v>
      </c>
      <c r="S11" s="512">
        <f ca="1">IF(N(O11)=0,9999,VLOOKUP(O11,Hraci!$A$1:$I$1000,8,0))</f>
        <v>81</v>
      </c>
      <c r="T11" s="513">
        <f ca="1">IF(N(O11)=0,0,VLOOKUP(O11,Hraci!$A$1:$I$1000,9,0))</f>
        <v>39.75</v>
      </c>
      <c r="U11" s="501">
        <v>17032</v>
      </c>
      <c r="V11" s="511" t="str">
        <f ca="1">IF(N(U11)&gt;0,VLOOKUP(U11,Hraci!$A$1:$I$1000,2,0),IF(TYPE(INDIRECT(ADDRESS(ROW() + $A$9-7 + (ROW()-11)*4,2,1,1,"Internet")))&gt;1,INDIRECT(ADDRESS(ROW() + $A$9-7 + (ROW()-11)*4,2,1,1,"Internet"))," "))</f>
        <v>Havlová</v>
      </c>
      <c r="W11" s="512" t="str">
        <f>IF(N(U11)&gt;0,VLOOKUP(U11,Hraci!$A$1:$I$1000,3,0)," ")</f>
        <v>Martina</v>
      </c>
      <c r="X11" s="512" t="str">
        <f ca="1">IF(N(U11)&gt;0,VLOOKUP(U11,Hraci!$A$1:$I$1000,5,0),IF(TYPE(INDIRECT(ADDRESS(ROW() + $A$9-7 + (ROW()-11)*4,3,1,1,"Internet")))&gt;1,INDIRECT(ADDRESS(ROW() + $A$9-7 + (ROW()-11)*4,3,1,1,"Internet"))," "))</f>
        <v>1. KPK Vrchlabí</v>
      </c>
      <c r="Y11" s="512">
        <f>IF(N(U11)=0,9999,VLOOKUP(U11,Hraci!$A$1:$I$1000,8,0))</f>
        <v>544</v>
      </c>
      <c r="Z11" s="513">
        <f>IF(N(U11)=0,0,VLOOKUP(U11,Hraci!$A$1:$I$1000,9,0))</f>
        <v>1.9379999999999999</v>
      </c>
      <c r="AA11" s="501" t="str">
        <f t="shared" ref="AA11:AA74" ca="1" si="10">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4</v>
      </c>
      <c r="AI11" s="514" t="e">
        <f ca="1">IF(N($AH11)&gt;0,VLOOKUP($AH11,Body!$A$4:$F$259,5,0),"")</f>
        <v>#REF!</v>
      </c>
      <c r="AJ11" s="515">
        <f ca="1">IF(N($AH11)&gt;0,VLOOKUP($AH11,Body!$A$4:$F$259,6,0),"")</f>
        <v>200</v>
      </c>
      <c r="AK11" s="514">
        <f ca="1">IF(N($AH11)&gt;0,VLOOKUP($AH11,Body!$A$4:$F$259,2,0),"")</f>
        <v>2</v>
      </c>
      <c r="AL11" s="516" t="str">
        <f t="shared" ref="AL11:AL42" ca="1" si="11">IF(N(H11)&gt;$K$7,"",CONCATENATE(IF($U$8="","",H11&amp;" "),L11,IF(L11="",""," - "),J11," ",K11))</f>
        <v>1 1. KPK Vrchlabí - Bílek Vojtěch</v>
      </c>
      <c r="AM11" s="517">
        <f t="shared" ref="AM11:AM74" ca="1" si="12">C11</f>
        <v>73.344999999999999</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66.376999999999995</v>
      </c>
      <c r="D12" s="468">
        <f t="shared" ca="1" si="3"/>
        <v>630</v>
      </c>
      <c r="E12" s="468">
        <f t="shared" ca="1" si="4"/>
        <v>118</v>
      </c>
      <c r="F12" s="469" t="str">
        <f t="shared" ca="1" si="5"/>
        <v>91066377999369999881751908</v>
      </c>
      <c r="G12" s="509" t="b">
        <f t="shared" ca="1" si="6"/>
        <v>0</v>
      </c>
      <c r="H12" s="510">
        <f t="shared" si="7"/>
        <v>2</v>
      </c>
      <c r="I12" s="501">
        <f t="shared" ca="1" si="8"/>
        <v>16106</v>
      </c>
      <c r="J12" s="511" t="str">
        <f ca="1">IF(N(I12)&gt;0,VLOOKUP(I12,Hraci!$A$1:$I$1000,2,0),IF(TYPE(INDIRECT(ADDRESS(ROW() + $A$9-9 + (ROW()-11)*4,2,1,1,"Internet")))&gt;1,INDIRECT(ADDRESS(ROW() + $A$9-9 + (ROW()-11)*4,2,1,1,"Internet"))," "))</f>
        <v>Konšel</v>
      </c>
      <c r="K12" s="512" t="str">
        <f ca="1">IF(N(I12)&gt;0,VLOOKUP(I12,Hraci!$A$1:$I$1000,3,0)," ")</f>
        <v>Robin</v>
      </c>
      <c r="L12" s="512" t="str">
        <f ca="1">IF(N(I12)&gt;0,VLOOKUP(I12,Hraci!$A$1:$I$1000,5,0),IF(TYPE(INDIRECT(ADDRESS(ROW() + $A$9-9 + (ROW()-11)*4,3,1,1,"Internet")))&gt;1,INDIRECT(ADDRESS(ROW() + $A$9-9 + (ROW()-11)*4,3,1,1,"Internet"))," "))</f>
        <v>P.C.B.D.</v>
      </c>
      <c r="M12" s="512">
        <f ca="1">IF(N(I12)=0,9999,VLOOKUP(I12,Hraci!$A$1:$I$1000,8,0))</f>
        <v>118</v>
      </c>
      <c r="N12" s="513">
        <f ca="1">IF(N(I12)=0,0,VLOOKUP(I12,Hraci!$A$1:$I$1000,9,0))</f>
        <v>36.5</v>
      </c>
      <c r="O12" s="501">
        <f t="shared" ca="1" si="9"/>
        <v>10138</v>
      </c>
      <c r="P12" s="511" t="str">
        <f ca="1">IF(N(O12)&gt;0,VLOOKUP(O12,Hraci!$A$1:$I$1000,2,0),IF(TYPE(INDIRECT(ADDRESS(ROW() + $A$9-8 + (ROW()-11)*4,2,1,1,"Internet")))&gt;1,INDIRECT(ADDRESS(ROW() + $A$9-8 + (ROW()-11)*4,2,1,1,"Internet"))," "))</f>
        <v>Hájek</v>
      </c>
      <c r="Q12" s="512" t="str">
        <f ca="1">IF(N(O12)&gt;0,VLOOKUP(O12,Hraci!$A$1:$I$1000,3,0)," ")</f>
        <v>Martin ml.</v>
      </c>
      <c r="R12" s="512" t="str">
        <f ca="1">IF(N(O12)&gt;0,VLOOKUP(O12,Hraci!$A$1:$I$1000,5,0),IF(TYPE(INDIRECT(ADDRESS(ROW() + $A$9-8 + (ROW()-11)*4,3,1,1,"Internet")))&gt;1,INDIRECT(ADDRESS(ROW() + $A$9-8 + (ROW()-11)*4,3,1,1,"Internet"))," "))</f>
        <v>PEK Stolín</v>
      </c>
      <c r="S12" s="512">
        <f ca="1">IF(N(O12)=0,9999,VLOOKUP(O12,Hraci!$A$1:$I$1000,8,0))</f>
        <v>179</v>
      </c>
      <c r="T12" s="513">
        <f ca="1">IF(N(O12)=0,0,VLOOKUP(O12,Hraci!$A$1:$I$1000,9,0))</f>
        <v>20.407</v>
      </c>
      <c r="U12" s="501">
        <v>14001</v>
      </c>
      <c r="V12" s="511" t="str">
        <f ca="1">IF(N(U12)&gt;0,VLOOKUP(U12,Hraci!$A$1:$I$1000,2,0),IF(TYPE(INDIRECT(ADDRESS(ROW() + $A$9-7 + (ROW()-11)*4,2,1,1,"Internet")))&gt;1,INDIRECT(ADDRESS(ROW() + $A$9-7 + (ROW()-11)*4,2,1,1,"Internet"))," "))</f>
        <v>Ježek</v>
      </c>
      <c r="W12" s="512" t="str">
        <f>IF(N(U12)&gt;0,VLOOKUP(U12,Hraci!$A$1:$I$1000,3,0)," ")</f>
        <v>Jan</v>
      </c>
      <c r="X12" s="512" t="str">
        <f ca="1">IF(N(U12)&gt;0,VLOOKUP(U12,Hraci!$A$1:$I$1000,5,0),IF(TYPE(INDIRECT(ADDRESS(ROW() + $A$9-7 + (ROW()-11)*4,3,1,1,"Internet")))&gt;1,INDIRECT(ADDRESS(ROW() + $A$9-7 + (ROW()-11)*4,3,1,1,"Internet"))," "))</f>
        <v>PEK Stolín</v>
      </c>
      <c r="Y12" s="512">
        <f>IF(N(U12)=0,9999,VLOOKUP(U12,Hraci!$A$1:$I$1000,8,0))</f>
        <v>333</v>
      </c>
      <c r="Z12" s="513">
        <f>IF(N(U12)=0,0,VLOOKUP(U12,Hraci!$A$1:$I$1000,9,0))</f>
        <v>9.4700000000000006</v>
      </c>
      <c r="AA12" s="501" t="str">
        <f t="shared" ca="1" si="10"/>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1</v>
      </c>
      <c r="AI12" s="514" t="e">
        <f ca="1">IF(N($AH12)&gt;0,VLOOKUP($AH12,Body!$A$4:$F$259,5,0),"")</f>
        <v>#REF!</v>
      </c>
      <c r="AJ12" s="515">
        <f ca="1">IF(N($AH12)&gt;0,VLOOKUP($AH12,Body!$A$4:$F$259,6,0),"")</f>
        <v>200</v>
      </c>
      <c r="AK12" s="514">
        <f ca="1">IF(N($AH12)&gt;0,VLOOKUP($AH12,Body!$A$4:$F$259,2,0),"")</f>
        <v>4</v>
      </c>
      <c r="AL12" s="516" t="str">
        <f t="shared" ca="1" si="11"/>
        <v>2 P.C.B.D. - Konšel Robin</v>
      </c>
      <c r="AM12" s="517">
        <f t="shared" ca="1" si="12"/>
        <v>66.376999999999995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3">SUM(AN12:AQ12)</f>
        <v>0</v>
      </c>
    </row>
    <row r="13" spans="1:44" ht="14.25">
      <c r="A13" s="468">
        <f t="shared" ca="1" si="0"/>
        <v>3</v>
      </c>
      <c r="B13" s="468">
        <f t="shared" ca="1" si="1"/>
        <v>1</v>
      </c>
      <c r="C13" s="518">
        <f t="shared" ca="1" si="2"/>
        <v>25.098000000000003</v>
      </c>
      <c r="D13" s="468">
        <f t="shared" ca="1" si="3"/>
        <v>1211</v>
      </c>
      <c r="E13" s="468">
        <f t="shared" ca="1" si="4"/>
        <v>325</v>
      </c>
      <c r="F13" s="469" t="str">
        <f t="shared" ca="1" si="5"/>
        <v>91025098998788999674231676</v>
      </c>
      <c r="G13" s="509" t="b">
        <f t="shared" ca="1" si="6"/>
        <v>0</v>
      </c>
      <c r="H13" s="510">
        <f t="shared" si="7"/>
        <v>3</v>
      </c>
      <c r="I13" s="501">
        <f t="shared" ca="1" si="8"/>
        <v>11005</v>
      </c>
      <c r="J13" s="511" t="str">
        <f ca="1">IF(N(I13)&gt;0,VLOOKUP(I13,Hraci!$A$1:$I$1000,2,0),IF(TYPE(INDIRECT(ADDRESS(ROW() + $A$9-9 + (ROW()-11)*4,2,1,1,"Internet")))&gt;1,INDIRECT(ADDRESS(ROW() + $A$9-9 + (ROW()-11)*4,2,1,1,"Internet"))," "))</f>
        <v>Polách</v>
      </c>
      <c r="K13" s="512" t="str">
        <f ca="1">IF(N(I13)&gt;0,VLOOKUP(I13,Hraci!$A$1:$I$1000,3,0)," ")</f>
        <v>Antonín</v>
      </c>
      <c r="L13" s="512" t="str">
        <f ca="1">IF(N(I13)&gt;0,VLOOKUP(I13,Hraci!$A$1:$I$1000,5,0),IF(TYPE(INDIRECT(ADDRESS(ROW() + $A$9-9 + (ROW()-11)*4,3,1,1,"Internet")))&gt;1,INDIRECT(ADDRESS(ROW() + $A$9-9 + (ROW()-11)*4,3,1,1,"Internet"))," "))</f>
        <v>PAK Albrechtice</v>
      </c>
      <c r="M13" s="512">
        <f ca="1">IF(N(I13)=0,9999,VLOOKUP(I13,Hraci!$A$1:$I$1000,8,0))</f>
        <v>325</v>
      </c>
      <c r="N13" s="513">
        <f ca="1">IF(N(I13)=0,0,VLOOKUP(I13,Hraci!$A$1:$I$1000,9,0))</f>
        <v>12.345000000000001</v>
      </c>
      <c r="O13" s="501">
        <f t="shared" ca="1" si="9"/>
        <v>10046</v>
      </c>
      <c r="P13" s="511" t="str">
        <f ca="1">IF(N(O13)&gt;0,VLOOKUP(O13,Hraci!$A$1:$I$1000,2,0),IF(TYPE(INDIRECT(ADDRESS(ROW() + $A$9-8 + (ROW()-11)*4,2,1,1,"Internet")))&gt;1,INDIRECT(ADDRESS(ROW() + $A$9-8 + (ROW()-11)*4,2,1,1,"Internet"))," "))</f>
        <v>Poláchová</v>
      </c>
      <c r="Q13" s="512" t="str">
        <f ca="1">IF(N(O13)&gt;0,VLOOKUP(O13,Hraci!$A$1:$I$1000,3,0)," ")</f>
        <v>Anna</v>
      </c>
      <c r="R13" s="512" t="str">
        <f ca="1">IF(N(O13)&gt;0,VLOOKUP(O13,Hraci!$A$1:$I$1000,5,0),IF(TYPE(INDIRECT(ADDRESS(ROW() + $A$9-8 + (ROW()-11)*4,3,1,1,"Internet")))&gt;1,INDIRECT(ADDRESS(ROW() + $A$9-8 + (ROW()-11)*4,3,1,1,"Internet"))," "))</f>
        <v>PAK Albrechtice</v>
      </c>
      <c r="S13" s="512">
        <f ca="1">IF(N(O13)=0,9999,VLOOKUP(O13,Hraci!$A$1:$I$1000,8,0))</f>
        <v>438</v>
      </c>
      <c r="T13" s="513">
        <f ca="1">IF(N(O13)=0,0,VLOOKUP(O13,Hraci!$A$1:$I$1000,9,0))</f>
        <v>7.032</v>
      </c>
      <c r="U13" s="501">
        <v>16004</v>
      </c>
      <c r="V13" s="511" t="str">
        <f ca="1">IF(N(U13)&gt;0,VLOOKUP(U13,Hraci!$A$1:$I$1000,2,0),IF(TYPE(INDIRECT(ADDRESS(ROW() + $A$9-7 + (ROW()-11)*4,2,1,1,"Internet")))&gt;1,INDIRECT(ADDRESS(ROW() + $A$9-7 + (ROW()-11)*4,2,1,1,"Internet"))," "))</f>
        <v>Šimara</v>
      </c>
      <c r="W13" s="512" t="str">
        <f>IF(N(U13)&gt;0,VLOOKUP(U13,Hraci!$A$1:$I$1000,3,0)," ")</f>
        <v>Matěj</v>
      </c>
      <c r="X13" s="512" t="str">
        <f ca="1">IF(N(U13)&gt;0,VLOOKUP(U13,Hraci!$A$1:$I$1000,5,0),IF(TYPE(INDIRECT(ADDRESS(ROW() + $A$9-7 + (ROW()-11)*4,3,1,1,"Internet")))&gt;1,INDIRECT(ADDRESS(ROW() + $A$9-7 + (ROW()-11)*4,3,1,1,"Internet"))," "))</f>
        <v>PAK Albrechtice</v>
      </c>
      <c r="Y13" s="512">
        <f>IF(N(U13)=0,9999,VLOOKUP(U13,Hraci!$A$1:$I$1000,8,0))</f>
        <v>448</v>
      </c>
      <c r="Z13" s="513">
        <f>IF(N(U13)=0,0,VLOOKUP(U13,Hraci!$A$1:$I$1000,9,0))</f>
        <v>5.7210000000000001</v>
      </c>
      <c r="AA13" s="501">
        <v>16003</v>
      </c>
      <c r="AB13" s="511" t="str">
        <f>IF(N(AA13)&gt;0,VLOOKUP(AA13,Hraci!$A$1:$I$1000,2,0)," ")</f>
        <v>Mrowiec</v>
      </c>
      <c r="AC13" s="512" t="str">
        <f>IF(N(AA13)&gt;0,VLOOKUP(AA13,Hraci!$A$1:$I$1000,3,0)," ")</f>
        <v>Daniel</v>
      </c>
      <c r="AD13" s="512" t="str">
        <f>IF(N(AA13)&gt;0,VLOOKUP(AA13,Hraci!$A$1:$I$1000,5,0)," ")</f>
        <v>PAK Albrechtice</v>
      </c>
      <c r="AE13" s="512">
        <f>IF(N(AA13)=0,9999,VLOOKUP(AA13,Hraci!$A$1:$I$1000,8,0))</f>
        <v>431</v>
      </c>
      <c r="AF13" s="513">
        <f>IF(N(AA13)=0,0,VLOOKUP(AA13,Hraci!$A$1:$I$1000,9,0))</f>
        <v>7.3760000000000003</v>
      </c>
      <c r="AG13" s="501"/>
      <c r="AH13" s="521">
        <v>7</v>
      </c>
      <c r="AI13" s="514" t="e">
        <f ca="1">IF(N($AH13)&gt;0,VLOOKUP($AH13,Body!$A$4:$F$259,5,0),"")</f>
        <v>#REF!</v>
      </c>
      <c r="AJ13" s="515">
        <f ca="1">IF(N($AH13)&gt;0,VLOOKUP($AH13,Body!$A$4:$F$259,6,0),"")</f>
        <v>200</v>
      </c>
      <c r="AK13" s="514">
        <f ca="1">IF(N($AH13)&gt;0,VLOOKUP($AH13,Body!$A$4:$F$259,2,0),"")</f>
        <v>1.25</v>
      </c>
      <c r="AL13" s="516" t="str">
        <f t="shared" ca="1" si="11"/>
        <v>3 PAK Albrechtice - Polách Antonín</v>
      </c>
      <c r="AM13" s="517">
        <f t="shared" ca="1" si="12"/>
        <v>25.098000000000003</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3"/>
        <v>0</v>
      </c>
    </row>
    <row r="14" spans="1:44" ht="14.25">
      <c r="A14" s="468">
        <f t="shared" ca="1" si="0"/>
        <v>3</v>
      </c>
      <c r="B14" s="468">
        <f t="shared" ca="1" si="1"/>
        <v>1</v>
      </c>
      <c r="C14" s="518">
        <f t="shared" ca="1" si="2"/>
        <v>4.625</v>
      </c>
      <c r="D14" s="468">
        <f t="shared" ca="1" si="3"/>
        <v>2025</v>
      </c>
      <c r="E14" s="468">
        <f t="shared" si="4"/>
        <v>540</v>
      </c>
      <c r="F14" s="469" t="str">
        <f t="shared" ca="1" si="5"/>
        <v>91004625997974999459387057</v>
      </c>
      <c r="G14" s="509" t="b">
        <f t="shared" ca="1" si="6"/>
        <v>0</v>
      </c>
      <c r="H14" s="510">
        <f t="shared" si="7"/>
        <v>4</v>
      </c>
      <c r="I14" s="501">
        <v>17067</v>
      </c>
      <c r="J14" s="511" t="str">
        <f ca="1">IF(N(I14)&gt;0,VLOOKUP(I14,Hraci!$A$1:$I$1000,2,0),IF(TYPE(INDIRECT(ADDRESS(ROW() + $A$9-9 + (ROW()-11)*4,2,1,1,"Internet")))&gt;1,INDIRECT(ADDRESS(ROW() + $A$9-9 + (ROW()-11)*4,2,1,1,"Internet"))," "))</f>
        <v>Dudašková</v>
      </c>
      <c r="K14" s="512" t="str">
        <f>IF(N(I14)&gt;0,VLOOKUP(I14,Hraci!$A$1:$I$1000,3,0)," ")</f>
        <v>Michaela</v>
      </c>
      <c r="L14" s="512" t="str">
        <f ca="1">IF(N(I14)&gt;0,VLOOKUP(I14,Hraci!$A$1:$I$1000,5,0),IF(TYPE(INDIRECT(ADDRESS(ROW() + $A$9-9 + (ROW()-11)*4,3,1,1,"Internet")))&gt;1,INDIRECT(ADDRESS(ROW() + $A$9-9 + (ROW()-11)*4,3,1,1,"Internet"))," "))</f>
        <v>Orel Řečkovice</v>
      </c>
      <c r="M14" s="512">
        <f>IF(N(I14)=0,9999,VLOOKUP(I14,Hraci!$A$1:$I$1000,8,0))</f>
        <v>731</v>
      </c>
      <c r="N14" s="513">
        <f>IF(N(I14)=0,0,VLOOKUP(I14,Hraci!$A$1:$I$1000,9,0))</f>
        <v>0</v>
      </c>
      <c r="O14" s="501">
        <v>17076</v>
      </c>
      <c r="P14" s="511" t="str">
        <f ca="1">IF(N(O14)&gt;0,VLOOKUP(O14,Hraci!$A$1:$I$1000,2,0),IF(TYPE(INDIRECT(ADDRESS(ROW() + $A$9-8 + (ROW()-11)*4,2,1,1,"Internet")))&gt;1,INDIRECT(ADDRESS(ROW() + $A$9-8 + (ROW()-11)*4,2,1,1,"Internet"))," "))</f>
        <v>Horčicová</v>
      </c>
      <c r="Q14" s="512" t="str">
        <f>IF(N(O14)&gt;0,VLOOKUP(O14,Hraci!$A$1:$I$1000,3,0)," ")</f>
        <v>Tereza</v>
      </c>
      <c r="R14" s="512" t="str">
        <f ca="1">IF(N(O14)&gt;0,VLOOKUP(O14,Hraci!$A$1:$I$1000,5,0),IF(TYPE(INDIRECT(ADDRESS(ROW() + $A$9-8 + (ROW()-11)*4,3,1,1,"Internet")))&gt;1,INDIRECT(ADDRESS(ROW() + $A$9-8 + (ROW()-11)*4,3,1,1,"Internet"))," "))</f>
        <v>SLOPE Brno</v>
      </c>
      <c r="S14" s="512">
        <f>IF(N(O14)=0,9999,VLOOKUP(O14,Hraci!$A$1:$I$1000,8,0))</f>
        <v>754</v>
      </c>
      <c r="T14" s="513">
        <f>IF(N(O14)=0,0,VLOOKUP(O14,Hraci!$A$1:$I$1000,9,0))</f>
        <v>0</v>
      </c>
      <c r="U14" s="501">
        <v>16136</v>
      </c>
      <c r="V14" s="511" t="str">
        <f ca="1">IF(N(U14)&gt;0,VLOOKUP(U14,Hraci!$A$1:$I$1000,2,0),IF(TYPE(INDIRECT(ADDRESS(ROW() + $A$9-7 + (ROW()-11)*4,2,1,1,"Internet")))&gt;1,INDIRECT(ADDRESS(ROW() + $A$9-7 + (ROW()-11)*4,2,1,1,"Internet"))," "))</f>
        <v>Marková</v>
      </c>
      <c r="W14" s="512" t="str">
        <f>IF(N(U14)&gt;0,VLOOKUP(U14,Hraci!$A$1:$I$1000,3,0)," ")</f>
        <v>Johana</v>
      </c>
      <c r="X14" s="512" t="str">
        <f ca="1">IF(N(U14)&gt;0,VLOOKUP(U14,Hraci!$A$1:$I$1000,5,0),IF(TYPE(INDIRECT(ADDRESS(ROW() + $A$9-7 + (ROW()-11)*4,3,1,1,"Internet")))&gt;1,INDIRECT(ADDRESS(ROW() + $A$9-7 + (ROW()-11)*4,3,1,1,"Internet"))," "))</f>
        <v>PEK Stolín</v>
      </c>
      <c r="Y14" s="512">
        <f>IF(N(U14)=0,9999,VLOOKUP(U14,Hraci!$A$1:$I$1000,8,0))</f>
        <v>540</v>
      </c>
      <c r="Z14" s="513">
        <f>IF(N(U14)=0,0,VLOOKUP(U14,Hraci!$A$1:$I$1000,9,0))</f>
        <v>4.625</v>
      </c>
      <c r="AA14" s="501" t="str">
        <f t="shared" ca="1" si="10"/>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8</v>
      </c>
      <c r="AI14" s="514" t="e">
        <f ca="1">IF(N($AH14)&gt;0,VLOOKUP($AH14,Body!$A$4:$F$259,5,0),"")</f>
        <v>#REF!</v>
      </c>
      <c r="AJ14" s="515">
        <f ca="1">IF(N($AH14)&gt;0,VLOOKUP($AH14,Body!$A$4:$F$259,6,0),"")</f>
        <v>200</v>
      </c>
      <c r="AK14" s="514">
        <f ca="1">IF(N($AH14)&gt;0,VLOOKUP($AH14,Body!$A$4:$F$259,2,0),"")</f>
        <v>1</v>
      </c>
      <c r="AL14" s="516" t="str">
        <f t="shared" ca="1" si="11"/>
        <v>4 Orel Řečkovice - Dudašková Michaela</v>
      </c>
      <c r="AM14" s="517">
        <f t="shared" ca="1" si="12"/>
        <v>4.625</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3"/>
        <v>0</v>
      </c>
    </row>
    <row r="15" spans="1:44" ht="14.25">
      <c r="A15" s="468">
        <f t="shared" ca="1" si="0"/>
        <v>3</v>
      </c>
      <c r="B15" s="468">
        <f t="shared" ca="1" si="1"/>
        <v>1</v>
      </c>
      <c r="C15" s="518">
        <f t="shared" ca="1" si="2"/>
        <v>18.440000000000001</v>
      </c>
      <c r="D15" s="468">
        <f t="shared" ca="1" si="3"/>
        <v>1230</v>
      </c>
      <c r="E15" s="468">
        <f t="shared" ca="1" si="4"/>
        <v>290</v>
      </c>
      <c r="F15" s="469" t="str">
        <f t="shared" ca="1" si="5"/>
        <v>91018440998769999709684761</v>
      </c>
      <c r="G15" s="509" t="b">
        <f t="shared" ca="1" si="6"/>
        <v>0</v>
      </c>
      <c r="H15" s="510">
        <f t="shared" si="7"/>
        <v>5</v>
      </c>
      <c r="I15" s="501">
        <f t="shared" ca="1" si="8"/>
        <v>17055</v>
      </c>
      <c r="J15" s="511" t="str">
        <f ca="1">IF(N(I15)&gt;0,VLOOKUP(I15,Hraci!$A$1:$I$1000,2,0),IF(TYPE(INDIRECT(ADDRESS(ROW() + $A$9-9 + (ROW()-11)*4,2,1,1,"Internet")))&gt;1,INDIRECT(ADDRESS(ROW() + $A$9-9 + (ROW()-11)*4,2,1,1,"Internet"))," "))</f>
        <v>Zikmunda</v>
      </c>
      <c r="K15" s="512" t="str">
        <f ca="1">IF(N(I15)&gt;0,VLOOKUP(I15,Hraci!$A$1:$I$1000,3,0)," ")</f>
        <v>Matěj</v>
      </c>
      <c r="L15" s="512" t="str">
        <f ca="1">IF(N(I15)&gt;0,VLOOKUP(I15,Hraci!$A$1:$I$1000,5,0),IF(TYPE(INDIRECT(ADDRESS(ROW() + $A$9-9 + (ROW()-11)*4,3,1,1,"Internet")))&gt;1,INDIRECT(ADDRESS(ROW() + $A$9-9 + (ROW()-11)*4,3,1,1,"Internet"))," "))</f>
        <v>PC Mimo Done</v>
      </c>
      <c r="M15" s="512">
        <f ca="1">IF(N(I15)=0,9999,VLOOKUP(I15,Hraci!$A$1:$I$1000,8,0))</f>
        <v>356</v>
      </c>
      <c r="N15" s="513">
        <f ca="1">IF(N(I15)=0,0,VLOOKUP(I15,Hraci!$A$1:$I$1000,9,0))</f>
        <v>6.8760000000000003</v>
      </c>
      <c r="O15" s="501">
        <f t="shared" ca="1" si="9"/>
        <v>17057</v>
      </c>
      <c r="P15" s="511" t="str">
        <f ca="1">IF(N(O15)&gt;0,VLOOKUP(O15,Hraci!$A$1:$I$1000,2,0),IF(TYPE(INDIRECT(ADDRESS(ROW() + $A$9-8 + (ROW()-11)*4,2,1,1,"Internet")))&gt;1,INDIRECT(ADDRESS(ROW() + $A$9-8 + (ROW()-11)*4,2,1,1,"Internet"))," "))</f>
        <v>Lochman</v>
      </c>
      <c r="Q15" s="512" t="str">
        <f ca="1">IF(N(O15)&gt;0,VLOOKUP(O15,Hraci!$A$1:$I$1000,3,0)," ")</f>
        <v>Filip</v>
      </c>
      <c r="R15" s="512" t="str">
        <f ca="1">IF(N(O15)&gt;0,VLOOKUP(O15,Hraci!$A$1:$I$1000,5,0),IF(TYPE(INDIRECT(ADDRESS(ROW() + $A$9-8 + (ROW()-11)*4,3,1,1,"Internet")))&gt;1,INDIRECT(ADDRESS(ROW() + $A$9-8 + (ROW()-11)*4,3,1,1,"Internet"))," "))</f>
        <v>PC Mimo Done</v>
      </c>
      <c r="S15" s="512">
        <f ca="1">IF(N(O15)=0,9999,VLOOKUP(O15,Hraci!$A$1:$I$1000,8,0))</f>
        <v>584</v>
      </c>
      <c r="T15" s="513">
        <f ca="1">IF(N(O15)=0,0,VLOOKUP(O15,Hraci!$A$1:$I$1000,9,0))</f>
        <v>1.907</v>
      </c>
      <c r="U15" s="501">
        <v>15064</v>
      </c>
      <c r="V15" s="511" t="str">
        <f ca="1">IF(N(U15)&gt;0,VLOOKUP(U15,Hraci!$A$1:$I$1000,2,0),IF(TYPE(INDIRECT(ADDRESS(ROW() + $A$9-7 + (ROW()-11)*4,2,1,1,"Internet")))&gt;1,INDIRECT(ADDRESS(ROW() + $A$9-7 + (ROW()-11)*4,2,1,1,"Internet"))," "))</f>
        <v>Paur</v>
      </c>
      <c r="W15" s="512" t="str">
        <f>IF(N(U15)&gt;0,VLOOKUP(U15,Hraci!$A$1:$I$1000,3,0)," ")</f>
        <v>Jakub</v>
      </c>
      <c r="X15" s="512" t="str">
        <f ca="1">IF(N(U15)&gt;0,VLOOKUP(U15,Hraci!$A$1:$I$1000,5,0),IF(TYPE(INDIRECT(ADDRESS(ROW() + $A$9-7 + (ROW()-11)*4,3,1,1,"Internet")))&gt;1,INDIRECT(ADDRESS(ROW() + $A$9-7 + (ROW()-11)*4,3,1,1,"Internet"))," "))</f>
        <v>CdP Loděnice</v>
      </c>
      <c r="Y15" s="512">
        <f>IF(N(U15)=0,9999,VLOOKUP(U15,Hraci!$A$1:$I$1000,8,0))</f>
        <v>290</v>
      </c>
      <c r="Z15" s="513">
        <f>IF(N(U15)=0,0,VLOOKUP(U15,Hraci!$A$1:$I$1000,9,0))</f>
        <v>9.657</v>
      </c>
      <c r="AA15" s="501" t="str">
        <f t="shared" ca="1" si="10"/>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v>
      </c>
      <c r="AI15" s="514" t="e">
        <f ca="1">IF(N($AH15)&gt;0,VLOOKUP($AH15,Body!$A$4:$F$259,5,0),"")</f>
        <v>#REF!</v>
      </c>
      <c r="AJ15" s="515">
        <f ca="1">IF(N($AH15)&gt;0,VLOOKUP($AH15,Body!$A$4:$F$259,6,0),"")</f>
        <v>200</v>
      </c>
      <c r="AK15" s="514">
        <f ca="1">IF(N($AH15)&gt;0,VLOOKUP($AH15,Body!$A$4:$F$259,2,0),"")</f>
        <v>3</v>
      </c>
      <c r="AL15" s="516" t="str">
        <f t="shared" ca="1" si="11"/>
        <v>5 PC Mimo Done - Zikmunda Matěj</v>
      </c>
      <c r="AM15" s="517">
        <f t="shared" ca="1" si="12"/>
        <v>18.440000000000001</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3"/>
        <v>0</v>
      </c>
    </row>
    <row r="16" spans="1:44" ht="14.25">
      <c r="A16" s="468">
        <f t="shared" ca="1" si="0"/>
        <v>3</v>
      </c>
      <c r="B16" s="468">
        <f t="shared" ca="1" si="1"/>
        <v>1</v>
      </c>
      <c r="C16" s="518">
        <f t="shared" ca="1" si="2"/>
        <v>6.4219999999999997</v>
      </c>
      <c r="D16" s="468">
        <f t="shared" ca="1" si="3"/>
        <v>1987</v>
      </c>
      <c r="E16" s="468">
        <f t="shared" ca="1" si="4"/>
        <v>399</v>
      </c>
      <c r="F16" s="469" t="str">
        <f t="shared" ca="1" si="5"/>
        <v>91006422998012999600365529</v>
      </c>
      <c r="G16" s="509" t="b">
        <f t="shared" ca="1" si="6"/>
        <v>0</v>
      </c>
      <c r="H16" s="510">
        <f t="shared" si="7"/>
        <v>6</v>
      </c>
      <c r="I16" s="501">
        <f t="shared" ca="1" si="8"/>
        <v>11041</v>
      </c>
      <c r="J16" s="511" t="str">
        <f ca="1">IF(N(I16)&gt;0,VLOOKUP(I16,Hraci!$A$1:$I$1000,2,0),IF(TYPE(INDIRECT(ADDRESS(ROW() + $A$9-9 + (ROW()-11)*4,2,1,1,"Internet")))&gt;1,INDIRECT(ADDRESS(ROW() + $A$9-9 + (ROW()-11)*4,2,1,1,"Internet"))," "))</f>
        <v>Kadavá</v>
      </c>
      <c r="K16" s="512" t="str">
        <f ca="1">IF(N(I16)&gt;0,VLOOKUP(I16,Hraci!$A$1:$I$1000,3,0)," ")</f>
        <v>Petra</v>
      </c>
      <c r="L16" s="512" t="str">
        <f ca="1">IF(N(I16)&gt;0,VLOOKUP(I16,Hraci!$A$1:$I$1000,5,0),IF(TYPE(INDIRECT(ADDRESS(ROW() + $A$9-9 + (ROW()-11)*4,3,1,1,"Internet")))&gt;1,INDIRECT(ADDRESS(ROW() + $A$9-9 + (ROW()-11)*4,3,1,1,"Internet"))," "))</f>
        <v>1. KPK Vrchlabí</v>
      </c>
      <c r="M16" s="512">
        <f ca="1">IF(N(I16)=0,9999,VLOOKUP(I16,Hraci!$A$1:$I$1000,8,0))</f>
        <v>399</v>
      </c>
      <c r="N16" s="513">
        <f ca="1">IF(N(I16)=0,0,VLOOKUP(I16,Hraci!$A$1:$I$1000,9,0))</f>
        <v>6.4219999999999997</v>
      </c>
      <c r="O16" s="501">
        <f t="shared" ca="1" si="9"/>
        <v>17085</v>
      </c>
      <c r="P16" s="511" t="str">
        <f ca="1">IF(N(O16)&gt;0,VLOOKUP(O16,Hraci!$A$1:$I$1000,2,0),IF(TYPE(INDIRECT(ADDRESS(ROW() + $A$9-8 + (ROW()-11)*4,2,1,1,"Internet")))&gt;1,INDIRECT(ADDRESS(ROW() + $A$9-8 + (ROW()-11)*4,2,1,1,"Internet"))," "))</f>
        <v>Farská</v>
      </c>
      <c r="Q16" s="512" t="str">
        <f ca="1">IF(N(O16)&gt;0,VLOOKUP(O16,Hraci!$A$1:$I$1000,3,0)," ")</f>
        <v>Natálie</v>
      </c>
      <c r="R16" s="512" t="str">
        <f ca="1">IF(N(O16)&gt;0,VLOOKUP(O16,Hraci!$A$1:$I$1000,5,0),IF(TYPE(INDIRECT(ADDRESS(ROW() + $A$9-8 + (ROW()-11)*4,3,1,1,"Internet")))&gt;1,INDIRECT(ADDRESS(ROW() + $A$9-8 + (ROW()-11)*4,3,1,1,"Internet"))," "))</f>
        <v>1. KPK Vrchlabí</v>
      </c>
      <c r="S16" s="512">
        <f ca="1">IF(N(O16)=0,9999,VLOOKUP(O16,Hraci!$A$1:$I$1000,8,0))</f>
        <v>736</v>
      </c>
      <c r="T16" s="513">
        <f ca="1">IF(N(O16)=0,0,VLOOKUP(O16,Hraci!$A$1:$I$1000,9,0))</f>
        <v>0</v>
      </c>
      <c r="U16" s="501">
        <v>15056</v>
      </c>
      <c r="V16" s="511" t="str">
        <f ca="1">IF(N(U16)&gt;0,VLOOKUP(U16,Hraci!$A$1:$I$1000,2,0),IF(TYPE(INDIRECT(ADDRESS(ROW() + $A$9-7 + (ROW()-11)*4,2,1,1,"Internet")))&gt;1,INDIRECT(ADDRESS(ROW() + $A$9-7 + (ROW()-11)*4,2,1,1,"Internet"))," "))</f>
        <v>Shonová</v>
      </c>
      <c r="W16" s="512" t="str">
        <f>IF(N(U16)&gt;0,VLOOKUP(U16,Hraci!$A$1:$I$1000,3,0)," ")</f>
        <v>Eliška</v>
      </c>
      <c r="X16" s="512" t="str">
        <f ca="1">IF(N(U16)&gt;0,VLOOKUP(U16,Hraci!$A$1:$I$1000,5,0),IF(TYPE(INDIRECT(ADDRESS(ROW() + $A$9-7 + (ROW()-11)*4,3,1,1,"Internet")))&gt;1,INDIRECT(ADDRESS(ROW() + $A$9-7 + (ROW()-11)*4,3,1,1,"Internet"))," "))</f>
        <v>1. KPK Vrchlabí</v>
      </c>
      <c r="Y16" s="512">
        <f>IF(N(U16)=0,9999,VLOOKUP(U16,Hraci!$A$1:$I$1000,8,0))</f>
        <v>852</v>
      </c>
      <c r="Z16" s="513">
        <f>IF(N(U16)=0,0,VLOOKUP(U16,Hraci!$A$1:$I$1000,9,0))</f>
        <v>0</v>
      </c>
      <c r="AA16" s="501" t="str">
        <f t="shared" ca="1" si="10"/>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6</v>
      </c>
      <c r="AI16" s="514" t="e">
        <f ca="1">IF(N($AH16)&gt;0,VLOOKUP($AH16,Body!$A$4:$F$259,5,0),"")</f>
        <v>#REF!</v>
      </c>
      <c r="AJ16" s="515">
        <f ca="1">IF(N($AH16)&gt;0,VLOOKUP($AH16,Body!$A$4:$F$259,6,0),"")</f>
        <v>200</v>
      </c>
      <c r="AK16" s="514">
        <f ca="1">IF(N($AH16)&gt;0,VLOOKUP($AH16,Body!$A$4:$F$259,2,0),"")</f>
        <v>1.5</v>
      </c>
      <c r="AL16" s="516" t="str">
        <f t="shared" ca="1" si="11"/>
        <v>6 1. KPK Vrchlabí - Kadavá Petra</v>
      </c>
      <c r="AM16" s="517">
        <f t="shared" ca="1" si="12"/>
        <v>6.4219999999999997</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3"/>
        <v>0</v>
      </c>
    </row>
    <row r="17" spans="1:44" ht="14.25">
      <c r="A17" s="468">
        <f t="shared" ca="1" si="0"/>
        <v>3</v>
      </c>
      <c r="B17" s="468">
        <f t="shared" ca="1" si="1"/>
        <v>1</v>
      </c>
      <c r="C17" s="518">
        <f t="shared" ca="1" si="2"/>
        <v>3.641</v>
      </c>
      <c r="D17" s="468">
        <f t="shared" ca="1" si="3"/>
        <v>2040</v>
      </c>
      <c r="E17" s="468">
        <f t="shared" ca="1" si="4"/>
        <v>578</v>
      </c>
      <c r="F17" s="469" t="str">
        <f t="shared" ca="1" si="5"/>
        <v>91003641997959999421091024</v>
      </c>
      <c r="G17" s="509" t="b">
        <f t="shared" ca="1" si="6"/>
        <v>0</v>
      </c>
      <c r="H17" s="510">
        <f t="shared" si="7"/>
        <v>7</v>
      </c>
      <c r="I17" s="501">
        <f t="shared" ca="1" si="8"/>
        <v>15057</v>
      </c>
      <c r="J17" s="511" t="str">
        <f ca="1">IF(N(I17)&gt;0,VLOOKUP(I17,Hraci!$A$1:$I$1000,2,0),IF(TYPE(INDIRECT(ADDRESS(ROW() + $A$9-9 + (ROW()-11)*4,2,1,1,"Internet")))&gt;1,INDIRECT(ADDRESS(ROW() + $A$9-9 + (ROW()-11)*4,2,1,1,"Internet"))," "))</f>
        <v>Vedral</v>
      </c>
      <c r="K17" s="512" t="str">
        <f ca="1">IF(N(I17)&gt;0,VLOOKUP(I17,Hraci!$A$1:$I$1000,3,0)," ")</f>
        <v>Filip</v>
      </c>
      <c r="L17" s="512" t="str">
        <f ca="1">IF(N(I17)&gt;0,VLOOKUP(I17,Hraci!$A$1:$I$1000,5,0),IF(TYPE(INDIRECT(ADDRESS(ROW() + $A$9-9 + (ROW()-11)*4,3,1,1,"Internet")))&gt;1,INDIRECT(ADDRESS(ROW() + $A$9-9 + (ROW()-11)*4,3,1,1,"Internet"))," "))</f>
        <v>1. KPK Vrchlabí</v>
      </c>
      <c r="M17" s="512">
        <f ca="1">IF(N(I17)=0,9999,VLOOKUP(I17,Hraci!$A$1:$I$1000,8,0))</f>
        <v>578</v>
      </c>
      <c r="N17" s="513">
        <f ca="1">IF(N(I17)=0,0,VLOOKUP(I17,Hraci!$A$1:$I$1000,9,0))</f>
        <v>2.875</v>
      </c>
      <c r="O17" s="501">
        <v>11040</v>
      </c>
      <c r="P17" s="511" t="str">
        <f ca="1">IF(N(O17)&gt;0,VLOOKUP(O17,Hraci!$A$1:$I$1000,2,0),IF(TYPE(INDIRECT(ADDRESS(ROW() + $A$9-8 + (ROW()-11)*4,2,1,1,"Internet")))&gt;1,INDIRECT(ADDRESS(ROW() + $A$9-8 + (ROW()-11)*4,2,1,1,"Internet"))," "))</f>
        <v>Shon</v>
      </c>
      <c r="Q17" s="512" t="str">
        <f>IF(N(O17)&gt;0,VLOOKUP(O17,Hraci!$A$1:$I$1000,3,0)," ")</f>
        <v>Šimon</v>
      </c>
      <c r="R17" s="512" t="str">
        <f ca="1">IF(N(O17)&gt;0,VLOOKUP(O17,Hraci!$A$1:$I$1000,5,0),IF(TYPE(INDIRECT(ADDRESS(ROW() + $A$9-8 + (ROW()-11)*4,3,1,1,"Internet")))&gt;1,INDIRECT(ADDRESS(ROW() + $A$9-8 + (ROW()-11)*4,3,1,1,"Internet"))," "))</f>
        <v>1. KPK Vrchlabí</v>
      </c>
      <c r="S17" s="512">
        <f>IF(N(O17)=0,9999,VLOOKUP(O17,Hraci!$A$1:$I$1000,8,0))</f>
        <v>851</v>
      </c>
      <c r="T17" s="513">
        <f>IF(N(O17)=0,0,VLOOKUP(O17,Hraci!$A$1:$I$1000,9,0))</f>
        <v>0</v>
      </c>
      <c r="U17" s="501">
        <v>17031</v>
      </c>
      <c r="V17" s="511" t="str">
        <f ca="1">IF(N(U17)&gt;0,VLOOKUP(U17,Hraci!$A$1:$I$1000,2,0),IF(TYPE(INDIRECT(ADDRESS(ROW() + $A$9-7 + (ROW()-11)*4,2,1,1,"Internet")))&gt;1,INDIRECT(ADDRESS(ROW() + $A$9-7 + (ROW()-11)*4,2,1,1,"Internet"))," "))</f>
        <v>Maršík</v>
      </c>
      <c r="W17" s="512" t="str">
        <f>IF(N(U17)&gt;0,VLOOKUP(U17,Hraci!$A$1:$I$1000,3,0)," ")</f>
        <v>Jakub</v>
      </c>
      <c r="X17" s="512" t="str">
        <f ca="1">IF(N(U17)&gt;0,VLOOKUP(U17,Hraci!$A$1:$I$1000,5,0),IF(TYPE(INDIRECT(ADDRESS(ROW() + $A$9-7 + (ROW()-11)*4,3,1,1,"Internet")))&gt;1,INDIRECT(ADDRESS(ROW() + $A$9-7 + (ROW()-11)*4,3,1,1,"Internet"))," "))</f>
        <v>1. KPK Vrchlabí</v>
      </c>
      <c r="Y17" s="512">
        <f>IF(N(U17)=0,9999,VLOOKUP(U17,Hraci!$A$1:$I$1000,8,0))</f>
        <v>611</v>
      </c>
      <c r="Z17" s="513">
        <f>IF(N(U17)=0,0,VLOOKUP(U17,Hraci!$A$1:$I$1000,9,0))</f>
        <v>0.76600000000000001</v>
      </c>
      <c r="AA17" s="501" t="str">
        <f t="shared" ca="1" si="10"/>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5</v>
      </c>
      <c r="AI17" s="514" t="e">
        <f ca="1">IF(N($AH17)&gt;0,VLOOKUP($AH17,Body!$A$4:$F$259,5,0),"")</f>
        <v>#REF!</v>
      </c>
      <c r="AJ17" s="515">
        <f ca="1">IF(N($AH17)&gt;0,VLOOKUP($AH17,Body!$A$4:$F$259,6,0),"")</f>
        <v>200</v>
      </c>
      <c r="AK17" s="514">
        <f ca="1">IF(N($AH17)&gt;0,VLOOKUP($AH17,Body!$A$4:$F$259,2,0),"")</f>
        <v>1.75</v>
      </c>
      <c r="AL17" s="516" t="str">
        <f t="shared" ca="1" si="11"/>
        <v>7 1. KPK Vrchlabí - Vedral Filip</v>
      </c>
      <c r="AM17" s="517">
        <f t="shared" ca="1" si="12"/>
        <v>3.641</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3"/>
        <v>0</v>
      </c>
    </row>
    <row r="18" spans="1:44" ht="14.25">
      <c r="A18" s="468">
        <f t="shared" ca="1" si="0"/>
        <v>3</v>
      </c>
      <c r="B18" s="468">
        <f t="shared" ca="1" si="1"/>
        <v>1</v>
      </c>
      <c r="C18" s="518">
        <f t="shared" ca="1" si="2"/>
        <v>4.798</v>
      </c>
      <c r="D18" s="468">
        <f t="shared" ca="1" si="3"/>
        <v>1930</v>
      </c>
      <c r="E18" s="468">
        <f t="shared" ca="1" si="4"/>
        <v>518</v>
      </c>
      <c r="F18" s="469" t="str">
        <f t="shared" ca="1" si="5"/>
        <v>91004798998069999481815613</v>
      </c>
      <c r="G18" s="509" t="b">
        <f t="shared" ca="1" si="6"/>
        <v>0</v>
      </c>
      <c r="H18" s="510">
        <f t="shared" si="7"/>
        <v>8</v>
      </c>
      <c r="I18" s="501">
        <f t="shared" ca="1" si="8"/>
        <v>17060</v>
      </c>
      <c r="J18" s="511" t="str">
        <f ca="1">IF(N(I18)&gt;0,VLOOKUP(I18,Hraci!$A$1:$I$1000,2,0),IF(TYPE(INDIRECT(ADDRESS(ROW() + $A$9-9 + (ROW()-11)*4,2,1,1,"Internet")))&gt;1,INDIRECT(ADDRESS(ROW() + $A$9-9 + (ROW()-11)*4,2,1,1,"Internet"))," "))</f>
        <v>Bejšovec</v>
      </c>
      <c r="K18" s="512" t="str">
        <f ca="1">IF(N(I18)&gt;0,VLOOKUP(I18,Hraci!$A$1:$I$1000,3,0)," ")</f>
        <v>Petr</v>
      </c>
      <c r="L18" s="512" t="str">
        <f ca="1">IF(N(I18)&gt;0,VLOOKUP(I18,Hraci!$A$1:$I$1000,5,0),IF(TYPE(INDIRECT(ADDRESS(ROW() + $A$9-9 + (ROW()-11)*4,3,1,1,"Internet")))&gt;1,INDIRECT(ADDRESS(ROW() + $A$9-9 + (ROW()-11)*4,3,1,1,"Internet"))," "))</f>
        <v>Orel Řečkovice</v>
      </c>
      <c r="M18" s="512">
        <f ca="1">IF(N(I18)=0,9999,VLOOKUP(I18,Hraci!$A$1:$I$1000,8,0))</f>
        <v>518</v>
      </c>
      <c r="N18" s="513">
        <f ca="1">IF(N(I18)=0,0,VLOOKUP(I18,Hraci!$A$1:$I$1000,9,0))</f>
        <v>2.766</v>
      </c>
      <c r="O18" s="501">
        <f t="shared" ca="1" si="9"/>
        <v>17062</v>
      </c>
      <c r="P18" s="511" t="str">
        <f ca="1">IF(N(O18)&gt;0,VLOOKUP(O18,Hraci!$A$1:$I$1000,2,0),IF(TYPE(INDIRECT(ADDRESS(ROW() + $A$9-8 + (ROW()-11)*4,2,1,1,"Internet")))&gt;1,INDIRECT(ADDRESS(ROW() + $A$9-8 + (ROW()-11)*4,2,1,1,"Internet"))," "))</f>
        <v>Hanák</v>
      </c>
      <c r="Q18" s="512" t="str">
        <f ca="1">IF(N(O18)&gt;0,VLOOKUP(O18,Hraci!$A$1:$I$1000,3,0)," ")</f>
        <v>David</v>
      </c>
      <c r="R18" s="512" t="str">
        <f ca="1">IF(N(O18)&gt;0,VLOOKUP(O18,Hraci!$A$1:$I$1000,5,0),IF(TYPE(INDIRECT(ADDRESS(ROW() + $A$9-8 + (ROW()-11)*4,3,1,1,"Internet")))&gt;1,INDIRECT(ADDRESS(ROW() + $A$9-8 + (ROW()-11)*4,3,1,1,"Internet"))," "))</f>
        <v>Orel Řečkovice</v>
      </c>
      <c r="S18" s="512">
        <f ca="1">IF(N(O18)=0,9999,VLOOKUP(O18,Hraci!$A$1:$I$1000,8,0))</f>
        <v>595</v>
      </c>
      <c r="T18" s="513">
        <f ca="1">IF(N(O18)=0,0,VLOOKUP(O18,Hraci!$A$1:$I$1000,9,0))</f>
        <v>2.032</v>
      </c>
      <c r="U18" s="501">
        <v>17063</v>
      </c>
      <c r="V18" s="511" t="str">
        <f ca="1">IF(N(U18)&gt;0,VLOOKUP(U18,Hraci!$A$1:$I$1000,2,0),IF(TYPE(INDIRECT(ADDRESS(ROW() + $A$9-7 + (ROW()-11)*4,2,1,1,"Internet")))&gt;1,INDIRECT(ADDRESS(ROW() + $A$9-7 + (ROW()-11)*4,2,1,1,"Internet"))," "))</f>
        <v>Novotný</v>
      </c>
      <c r="W18" s="512" t="str">
        <f>IF(N(U18)&gt;0,VLOOKUP(U18,Hraci!$A$1:$I$1000,3,0)," ")</f>
        <v>Samuel</v>
      </c>
      <c r="X18" s="512" t="str">
        <f ca="1">IF(N(U18)&gt;0,VLOOKUP(U18,Hraci!$A$1:$I$1000,5,0),IF(TYPE(INDIRECT(ADDRESS(ROW() + $A$9-7 + (ROW()-11)*4,3,1,1,"Internet")))&gt;1,INDIRECT(ADDRESS(ROW() + $A$9-7 + (ROW()-11)*4,3,1,1,"Internet"))," "))</f>
        <v>Orel Řečkovice</v>
      </c>
      <c r="Y18" s="512">
        <f>IF(N(U18)=0,9999,VLOOKUP(U18,Hraci!$A$1:$I$1000,8,0))</f>
        <v>817</v>
      </c>
      <c r="Z18" s="513">
        <f>IF(N(U18)=0,0,VLOOKUP(U18,Hraci!$A$1:$I$1000,9,0))</f>
        <v>0</v>
      </c>
      <c r="AA18" s="501" t="str">
        <f t="shared" ca="1" si="10"/>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10</v>
      </c>
      <c r="AI18" s="514" t="e">
        <f ca="1">IF(N($AH18)&gt;0,VLOOKUP($AH18,Body!$A$4:$F$259,5,0),"")</f>
        <v>#REF!</v>
      </c>
      <c r="AJ18" s="515">
        <f ca="1">IF(N($AH18)&gt;0,VLOOKUP($AH18,Body!$A$4:$F$259,6,0),"")</f>
        <v>200</v>
      </c>
      <c r="AK18" s="514">
        <f ca="1">IF(N($AH18)&gt;0,VLOOKUP($AH18,Body!$A$4:$F$259,2,0),"")</f>
        <v>0.75</v>
      </c>
      <c r="AL18" s="516" t="str">
        <f t="shared" ca="1" si="11"/>
        <v>8 Orel Řečkovice - Bejšovec Petr</v>
      </c>
      <c r="AM18" s="517">
        <f t="shared" ca="1" si="12"/>
        <v>4.798</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3"/>
        <v>0</v>
      </c>
    </row>
    <row r="19" spans="1:44" ht="14.25">
      <c r="A19" s="468">
        <f t="shared" ca="1" si="0"/>
        <v>3</v>
      </c>
      <c r="B19" s="468">
        <f t="shared" ca="1" si="1"/>
        <v>1</v>
      </c>
      <c r="C19" s="518">
        <f t="shared" ca="1" si="2"/>
        <v>4.8609999999999998</v>
      </c>
      <c r="D19" s="468">
        <f t="shared" ca="1" si="3"/>
        <v>2038</v>
      </c>
      <c r="E19" s="438">
        <f t="shared" si="4"/>
        <v>338</v>
      </c>
      <c r="F19" s="469" t="str">
        <f t="shared" ca="1" si="5"/>
        <v>01000000000000000000198064</v>
      </c>
      <c r="G19" s="509" t="b">
        <f t="shared" ca="1" si="6"/>
        <v>0</v>
      </c>
      <c r="H19" s="510">
        <f t="shared" si="7"/>
        <v>9</v>
      </c>
      <c r="I19" s="501">
        <v>16012</v>
      </c>
      <c r="J19" s="511" t="str">
        <f ca="1">IF(N(I19)&gt;0,VLOOKUP(I19,Hraci!$A$1:$I$1000,2,0),IF(TYPE(INDIRECT(ADDRESS(ROW() + $A$9-9 + (ROW()-11)*4,2,1,1,"Internet")))&gt;1,INDIRECT(ADDRESS(ROW() + $A$9-9 + (ROW()-11)*4,2,1,1,"Internet"))," "))</f>
        <v>Čanda</v>
      </c>
      <c r="K19" s="512" t="str">
        <f>IF(N(I19)&gt;0,VLOOKUP(I19,Hraci!$A$1:$I$1000,3,0)," ")</f>
        <v>Jakub</v>
      </c>
      <c r="L19" s="512" t="str">
        <f ca="1">IF(N(I19)&gt;0,VLOOKUP(I19,Hraci!$A$1:$I$1000,5,0),IF(TYPE(INDIRECT(ADDRESS(ROW() + $A$9-9 + (ROW()-11)*4,3,1,1,"Internet")))&gt;1,INDIRECT(ADDRESS(ROW() + $A$9-9 + (ROW()-11)*4,3,1,1,"Internet"))," "))</f>
        <v>Petank Club Praha</v>
      </c>
      <c r="M19" s="512">
        <f>IF(N(I19)=0,9999,VLOOKUP(I19,Hraci!$A$1:$I$1000,8,0))</f>
        <v>338</v>
      </c>
      <c r="N19" s="513">
        <f>IF(N(I19)=0,0,VLOOKUP(I19,Hraci!$A$1:$I$1000,9,0))</f>
        <v>4.8609999999999998</v>
      </c>
      <c r="O19" s="501">
        <v>17084</v>
      </c>
      <c r="P19" s="511" t="str">
        <f ca="1">IF(N(O19)&gt;0,VLOOKUP(O19,Hraci!$A$1:$I$1000,2,0),IF(TYPE(INDIRECT(ADDRESS(ROW() + $A$9-8 + (ROW()-11)*4,2,1,1,"Internet")))&gt;1,INDIRECT(ADDRESS(ROW() + $A$9-8 + (ROW()-11)*4,2,1,1,"Internet"))," "))</f>
        <v>Výhonský</v>
      </c>
      <c r="Q19" s="512" t="str">
        <f>IF(N(O19)&gt;0,VLOOKUP(O19,Hraci!$A$1:$I$1000,3,0)," ")</f>
        <v>Matyas</v>
      </c>
      <c r="R19" s="512" t="str">
        <f ca="1">IF(N(O19)&gt;0,VLOOKUP(O19,Hraci!$A$1:$I$1000,5,0),IF(TYPE(INDIRECT(ADDRESS(ROW() + $A$9-8 + (ROW()-11)*4,3,1,1,"Internet")))&gt;1,INDIRECT(ADDRESS(ROW() + $A$9-8 + (ROW()-11)*4,3,1,1,"Internet"))," "))</f>
        <v>SK Španielka Řepy</v>
      </c>
      <c r="S19" s="512">
        <f>IF(N(O19)=0,9999,VLOOKUP(O19,Hraci!$A$1:$I$1000,8,0))</f>
        <v>890</v>
      </c>
      <c r="T19" s="513">
        <f>IF(N(O19)=0,0,VLOOKUP(O19,Hraci!$A$1:$I$1000,9,0))</f>
        <v>0</v>
      </c>
      <c r="U19" s="501">
        <v>16128</v>
      </c>
      <c r="V19" s="511" t="str">
        <f ca="1">IF(N(U19)&gt;0,VLOOKUP(U19,Hraci!$A$1:$I$1000,2,0),IF(TYPE(INDIRECT(ADDRESS(ROW() + $A$9-7 + (ROW()-11)*4,2,1,1,"Internet")))&gt;1,INDIRECT(ADDRESS(ROW() + $A$9-7 + (ROW()-11)*4,2,1,1,"Internet"))," "))</f>
        <v>Merta</v>
      </c>
      <c r="W19" s="512" t="str">
        <f>IF(N(U19)&gt;0,VLOOKUP(U19,Hraci!$A$1:$I$1000,3,0)," ")</f>
        <v>Jáchym</v>
      </c>
      <c r="X19" s="512" t="str">
        <f ca="1">IF(N(U19)&gt;0,VLOOKUP(U19,Hraci!$A$1:$I$1000,5,0),IF(TYPE(INDIRECT(ADDRESS(ROW() + $A$9-7 + (ROW()-11)*4,3,1,1,"Internet")))&gt;1,INDIRECT(ADDRESS(ROW() + $A$9-7 + (ROW()-11)*4,3,1,1,"Internet"))," "))</f>
        <v>1. Starobrněnský PK</v>
      </c>
      <c r="Y19" s="512">
        <f>IF(N(U19)=0,9999,VLOOKUP(U19,Hraci!$A$1:$I$1000,8,0))</f>
        <v>810</v>
      </c>
      <c r="Z19" s="513">
        <f>IF(N(U19)=0,0,VLOOKUP(U19,Hraci!$A$1:$I$1000,9,0))</f>
        <v>0</v>
      </c>
      <c r="AA19" s="501" t="str">
        <f t="shared" ca="1" si="10"/>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4</v>
      </c>
      <c r="AI19" s="514" t="e">
        <f ca="1">IF(N($AH19)&gt;0,VLOOKUP($AH19,Body!$A$4:$F$259,5,0),"")</f>
        <v>#REF!</v>
      </c>
      <c r="AJ19" s="515">
        <f ca="1">IF(N($AH19)&gt;0,VLOOKUP($AH19,Body!$A$4:$F$259,6,0),"")</f>
        <v>200</v>
      </c>
      <c r="AK19" s="514">
        <f ca="1">IF(N($AH19)&gt;0,VLOOKUP($AH19,Body!$A$4:$F$259,2,0),"")</f>
        <v>2</v>
      </c>
      <c r="AL19" s="516" t="str">
        <f t="shared" ca="1" si="11"/>
        <v>9 Petank Club Praha - Čanda Jakub</v>
      </c>
      <c r="AM19" s="517">
        <f t="shared" ca="1" si="12"/>
        <v>4.8609999999999998</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3"/>
        <v>0</v>
      </c>
    </row>
    <row r="20" spans="1:44" ht="14.25">
      <c r="A20" s="468">
        <f t="shared" ca="1" si="0"/>
        <v>3</v>
      </c>
      <c r="B20" s="468">
        <f t="shared" ca="1" si="1"/>
        <v>1</v>
      </c>
      <c r="C20" s="518">
        <f t="shared" ca="1" si="2"/>
        <v>0</v>
      </c>
      <c r="D20" s="468">
        <f t="shared" ca="1" si="3"/>
        <v>2477</v>
      </c>
      <c r="E20" s="468">
        <f t="shared" si="4"/>
        <v>721</v>
      </c>
      <c r="F20" s="469" t="str">
        <f t="shared" ca="1" si="5"/>
        <v>01000000000000000000251469</v>
      </c>
      <c r="G20" s="509" t="b">
        <f t="shared" ca="1" si="6"/>
        <v>0</v>
      </c>
      <c r="H20" s="510">
        <f t="shared" si="7"/>
        <v>10</v>
      </c>
      <c r="I20" s="501">
        <v>17040</v>
      </c>
      <c r="J20" s="511" t="str">
        <f ca="1">IF(N(I20)&gt;0,VLOOKUP(I20,Hraci!$A$1:$I$1000,2,0),IF(TYPE(INDIRECT(ADDRESS(ROW() + $A$9-9 + (ROW()-11)*4,2,1,1,"Internet")))&gt;1,INDIRECT(ADDRESS(ROW() + $A$9-9 + (ROW()-11)*4,2,1,1,"Internet"))," "))</f>
        <v>Charvátová</v>
      </c>
      <c r="K20" s="512" t="str">
        <f>IF(N(I20)&gt;0,VLOOKUP(I20,Hraci!$A$1:$I$1000,3,0)," ")</f>
        <v>Šárka</v>
      </c>
      <c r="L20" s="512" t="str">
        <f ca="1">IF(N(I20)&gt;0,VLOOKUP(I20,Hraci!$A$1:$I$1000,5,0),IF(TYPE(INDIRECT(ADDRESS(ROW() + $A$9-9 + (ROW()-11)*4,3,1,1,"Internet")))&gt;1,INDIRECT(ADDRESS(ROW() + $A$9-9 + (ROW()-11)*4,3,1,1,"Internet"))," "))</f>
        <v>1. Starobrněnský PK</v>
      </c>
      <c r="M20" s="512">
        <f>IF(N(I20)=0,9999,VLOOKUP(I20,Hraci!$A$1:$I$1000,8,0))</f>
        <v>721</v>
      </c>
      <c r="N20" s="513">
        <f>IF(N(I20)=0,0,VLOOKUP(I20,Hraci!$A$1:$I$1000,9,0))</f>
        <v>0</v>
      </c>
      <c r="O20" s="501">
        <v>16133</v>
      </c>
      <c r="P20" s="511" t="str">
        <f ca="1">IF(N(O20)&gt;0,VLOOKUP(O20,Hraci!$A$1:$I$1000,2,0),IF(TYPE(INDIRECT(ADDRESS(ROW() + $A$9-8 + (ROW()-11)*4,2,1,1,"Internet")))&gt;1,INDIRECT(ADDRESS(ROW() + $A$9-8 + (ROW()-11)*4,2,1,1,"Internet"))," "))</f>
        <v>Strouhalová</v>
      </c>
      <c r="Q20" s="512" t="str">
        <f>IF(N(O20)&gt;0,VLOOKUP(O20,Hraci!$A$1:$I$1000,3,0)," ")</f>
        <v>Terezie</v>
      </c>
      <c r="R20" s="512" t="str">
        <f ca="1">IF(N(O20)&gt;0,VLOOKUP(O20,Hraci!$A$1:$I$1000,5,0),IF(TYPE(INDIRECT(ADDRESS(ROW() + $A$9-8 + (ROW()-11)*4,3,1,1,"Internet")))&gt;1,INDIRECT(ADDRESS(ROW() + $A$9-8 + (ROW()-11)*4,3,1,1,"Internet"))," "))</f>
        <v>1. Starobrněnský PK</v>
      </c>
      <c r="S20" s="512">
        <f>IF(N(O20)=0,9999,VLOOKUP(O20,Hraci!$A$1:$I$1000,8,0))</f>
        <v>862</v>
      </c>
      <c r="T20" s="513">
        <f>IF(N(O20)=0,0,VLOOKUP(O20,Hraci!$A$1:$I$1000,9,0))</f>
        <v>0</v>
      </c>
      <c r="U20" s="501">
        <v>16134</v>
      </c>
      <c r="V20" s="511" t="str">
        <f ca="1">IF(N(U20)&gt;0,VLOOKUP(U20,Hraci!$A$1:$I$1000,2,0),IF(TYPE(INDIRECT(ADDRESS(ROW() + $A$9-7 + (ROW()-11)*4,2,1,1,"Internet")))&gt;1,INDIRECT(ADDRESS(ROW() + $A$9-7 + (ROW()-11)*4,2,1,1,"Internet"))," "))</f>
        <v>Zbořilová</v>
      </c>
      <c r="W20" s="512" t="str">
        <f>IF(N(U20)&gt;0,VLOOKUP(U20,Hraci!$A$1:$I$1000,3,0)," ")</f>
        <v>Vendula</v>
      </c>
      <c r="X20" s="512" t="str">
        <f ca="1">IF(N(U20)&gt;0,VLOOKUP(U20,Hraci!$A$1:$I$1000,5,0),IF(TYPE(INDIRECT(ADDRESS(ROW() + $A$9-7 + (ROW()-11)*4,3,1,1,"Internet")))&gt;1,INDIRECT(ADDRESS(ROW() + $A$9-7 + (ROW()-11)*4,3,1,1,"Internet"))," "))</f>
        <v>1. Starobrněnský PK</v>
      </c>
      <c r="Y20" s="512">
        <f>IF(N(U20)=0,9999,VLOOKUP(U20,Hraci!$A$1:$I$1000,8,0))</f>
        <v>894</v>
      </c>
      <c r="Z20" s="513">
        <f>IF(N(U20)=0,0,VLOOKUP(U20,Hraci!$A$1:$I$1000,9,0))</f>
        <v>0</v>
      </c>
      <c r="AA20" s="501">
        <v>16135</v>
      </c>
      <c r="AB20" s="511" t="str">
        <f>IF(N(AA20)&gt;0,VLOOKUP(AA20,Hraci!$A$1:$I$1000,2,0)," ")</f>
        <v>Zbořilová</v>
      </c>
      <c r="AC20" s="512" t="str">
        <f>IF(N(AA20)&gt;0,VLOOKUP(AA20,Hraci!$A$1:$I$1000,3,0)," ")</f>
        <v>Nikola</v>
      </c>
      <c r="AD20" s="512" t="str">
        <f>IF(N(AA20)&gt;0,VLOOKUP(AA20,Hraci!$A$1:$I$1000,5,0)," ")</f>
        <v>1. Starobrněnský PK</v>
      </c>
      <c r="AE20" s="512">
        <f>IF(N(AA20)=0,9999,VLOOKUP(AA20,Hraci!$A$1:$I$1000,8,0))</f>
        <v>895</v>
      </c>
      <c r="AF20" s="513">
        <f>IF(N(AA20)=0,0,VLOOKUP(AA20,Hraci!$A$1:$I$1000,9,0))</f>
        <v>0</v>
      </c>
      <c r="AG20" s="501"/>
      <c r="AH20" s="521">
        <v>9</v>
      </c>
      <c r="AI20" s="514" t="e">
        <f ca="1">IF(N($AH20)&gt;0,VLOOKUP($AH20,Body!$A$4:$F$259,5,0),"")</f>
        <v>#REF!</v>
      </c>
      <c r="AJ20" s="515">
        <f ca="1">IF(N($AH20)&gt;0,VLOOKUP($AH20,Body!$A$4:$F$259,6,0),"")</f>
        <v>200</v>
      </c>
      <c r="AK20" s="514">
        <f ca="1">IF(N($AH20)&gt;0,VLOOKUP($AH20,Body!$A$4:$F$259,2,0),"")</f>
        <v>0.875</v>
      </c>
      <c r="AL20" s="516" t="str">
        <f t="shared" ca="1" si="11"/>
        <v>10 1. Starobrněnský PK - Charvátová Šárka</v>
      </c>
      <c r="AM20" s="517">
        <f t="shared" ca="1" si="12"/>
        <v>0</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3"/>
        <v>0</v>
      </c>
    </row>
    <row r="21" spans="1:44" ht="14.25">
      <c r="A21" s="468">
        <f t="shared" ca="1" si="0"/>
        <v>3</v>
      </c>
      <c r="B21" s="468">
        <f t="shared" ca="1" si="1"/>
        <v>1</v>
      </c>
      <c r="C21" s="518">
        <f t="shared" ca="1" si="2"/>
        <v>3.907</v>
      </c>
      <c r="D21" s="468">
        <f t="shared" ca="1" si="3"/>
        <v>1925</v>
      </c>
      <c r="E21" s="468">
        <f t="shared" si="4"/>
        <v>598</v>
      </c>
      <c r="F21" s="469" t="str">
        <f t="shared" ca="1" si="5"/>
        <v>01000000000000000000717702</v>
      </c>
      <c r="G21" s="509" t="b">
        <f t="shared" ca="1" si="6"/>
        <v>0</v>
      </c>
      <c r="H21" s="510">
        <f t="shared" si="7"/>
        <v>11</v>
      </c>
      <c r="I21" s="501">
        <v>17033</v>
      </c>
      <c r="J21" s="511" t="str">
        <f ca="1">IF(N(I21)&gt;0,VLOOKUP(I21,Hraci!$A$1:$I$1000,2,0),IF(TYPE(INDIRECT(ADDRESS(ROW() + $A$9-9 + (ROW()-11)*4,2,1,1,"Internet")))&gt;1,INDIRECT(ADDRESS(ROW() + $A$9-9 + (ROW()-11)*4,2,1,1,"Internet"))," "))</f>
        <v>Kobr</v>
      </c>
      <c r="K21" s="512" t="str">
        <f>IF(N(I21)&gt;0,VLOOKUP(I21,Hraci!$A$1:$I$1000,3,0)," ")</f>
        <v>Štěpán</v>
      </c>
      <c r="L21" s="512" t="str">
        <f ca="1">IF(N(I21)&gt;0,VLOOKUP(I21,Hraci!$A$1:$I$1000,5,0),IF(TYPE(INDIRECT(ADDRESS(ROW() + $A$9-9 + (ROW()-11)*4,3,1,1,"Internet")))&gt;1,INDIRECT(ADDRESS(ROW() + $A$9-9 + (ROW()-11)*4,3,1,1,"Internet"))," "))</f>
        <v>1. KPK Vrchlabí</v>
      </c>
      <c r="M21" s="512">
        <f>IF(N(I21)=0,9999,VLOOKUP(I21,Hraci!$A$1:$I$1000,8,0))</f>
        <v>658</v>
      </c>
      <c r="N21" s="513">
        <f>IF(N(I21)=0,0,VLOOKUP(I21,Hraci!$A$1:$I$1000,9,0))</f>
        <v>0.68799999999999994</v>
      </c>
      <c r="O21" s="501">
        <v>17021</v>
      </c>
      <c r="P21" s="511" t="str">
        <f ca="1">IF(N(O21)&gt;0,VLOOKUP(O21,Hraci!$A$1:$I$1000,2,0),IF(TYPE(INDIRECT(ADDRESS(ROW() + $A$9-8 + (ROW()-11)*4,2,1,1,"Internet")))&gt;1,INDIRECT(ADDRESS(ROW() + $A$9-8 + (ROW()-11)*4,2,1,1,"Internet"))," "))</f>
        <v>Marek</v>
      </c>
      <c r="Q21" s="512" t="str">
        <f>IF(N(O21)&gt;0,VLOOKUP(O21,Hraci!$A$1:$I$1000,3,0)," ")</f>
        <v>Kryštof</v>
      </c>
      <c r="R21" s="512" t="str">
        <f ca="1">IF(N(O21)&gt;0,VLOOKUP(O21,Hraci!$A$1:$I$1000,5,0),IF(TYPE(INDIRECT(ADDRESS(ROW() + $A$9-8 + (ROW()-11)*4,3,1,1,"Internet")))&gt;1,INDIRECT(ADDRESS(ROW() + $A$9-8 + (ROW()-11)*4,3,1,1,"Internet"))," "))</f>
        <v>PEK Stolín</v>
      </c>
      <c r="S21" s="512">
        <f>IF(N(O21)=0,9999,VLOOKUP(O21,Hraci!$A$1:$I$1000,8,0))</f>
        <v>669</v>
      </c>
      <c r="T21" s="513">
        <f>IF(N(O21)=0,0,VLOOKUP(O21,Hraci!$A$1:$I$1000,9,0))</f>
        <v>0.96899999999999997</v>
      </c>
      <c r="U21" s="501">
        <v>15055</v>
      </c>
      <c r="V21" s="511" t="str">
        <f ca="1">IF(N(U21)&gt;0,VLOOKUP(U21,Hraci!$A$1:$I$1000,2,0),IF(TYPE(INDIRECT(ADDRESS(ROW() + $A$9-7 + (ROW()-11)*4,2,1,1,"Internet")))&gt;1,INDIRECT(ADDRESS(ROW() + $A$9-7 + (ROW()-11)*4,2,1,1,"Internet"))," "))</f>
        <v>Srnský</v>
      </c>
      <c r="W21" s="512" t="str">
        <f>IF(N(U21)&gt;0,VLOOKUP(U21,Hraci!$A$1:$I$1000,3,0)," ")</f>
        <v>Jakub</v>
      </c>
      <c r="X21" s="512" t="str">
        <f ca="1">IF(N(U21)&gt;0,VLOOKUP(U21,Hraci!$A$1:$I$1000,5,0),IF(TYPE(INDIRECT(ADDRESS(ROW() + $A$9-7 + (ROW()-11)*4,3,1,1,"Internet")))&gt;1,INDIRECT(ADDRESS(ROW() + $A$9-7 + (ROW()-11)*4,3,1,1,"Internet"))," "))</f>
        <v>1. KPK Vrchlabí</v>
      </c>
      <c r="Y21" s="512">
        <f>IF(N(U21)=0,9999,VLOOKUP(U21,Hraci!$A$1:$I$1000,8,0))</f>
        <v>598</v>
      </c>
      <c r="Z21" s="513">
        <f>IF(N(U21)=0,0,VLOOKUP(U21,Hraci!$A$1:$I$1000,9,0))</f>
        <v>2.25</v>
      </c>
      <c r="AA21" s="501" t="str">
        <f t="shared" ca="1" si="10"/>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11</v>
      </c>
      <c r="AI21" s="514" t="e">
        <f ca="1">IF(N($AH21)&gt;0,VLOOKUP($AH21,Body!$A$4:$F$259,5,0),"")</f>
        <v>#REF!</v>
      </c>
      <c r="AJ21" s="515">
        <f ca="1">IF(N($AH21)&gt;0,VLOOKUP($AH21,Body!$A$4:$F$259,6,0),"")</f>
        <v>200</v>
      </c>
      <c r="AK21" s="514">
        <f ca="1">IF(N($AH21)&gt;0,VLOOKUP($AH21,Body!$A$4:$F$259,2,0),"")</f>
        <v>0.625</v>
      </c>
      <c r="AL21" s="516" t="str">
        <f t="shared" ca="1" si="11"/>
        <v>11 1. KPK Vrchlabí - Kobr Štěpán</v>
      </c>
      <c r="AM21" s="517">
        <f t="shared" ca="1" si="12"/>
        <v>3.907</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3"/>
        <v>0</v>
      </c>
    </row>
    <row r="22" spans="1:44" ht="14.25">
      <c r="A22" s="468">
        <f t="shared" ca="1" si="0"/>
        <v>3</v>
      </c>
      <c r="B22" s="468">
        <f t="shared" ca="1" si="1"/>
        <v>1</v>
      </c>
      <c r="C22" s="518">
        <f t="shared" ca="1" si="2"/>
        <v>5.3140000000000001</v>
      </c>
      <c r="D22" s="468">
        <f t="shared" ca="1" si="3"/>
        <v>2020</v>
      </c>
      <c r="E22" s="468">
        <f t="shared" si="4"/>
        <v>481</v>
      </c>
      <c r="F22" s="469" t="str">
        <f t="shared" ca="1" si="5"/>
        <v>01000000000000000000040900</v>
      </c>
      <c r="G22" s="509" t="b">
        <f t="shared" ca="1" si="6"/>
        <v>0</v>
      </c>
      <c r="H22" s="510">
        <f t="shared" si="7"/>
        <v>12</v>
      </c>
      <c r="I22" s="501">
        <v>17045</v>
      </c>
      <c r="J22" s="511" t="str">
        <f ca="1">IF(N(I22)&gt;0,VLOOKUP(I22,Hraci!$A$1:$I$1000,2,0),IF(TYPE(INDIRECT(ADDRESS(ROW() + $A$9-9 + (ROW()-11)*4,2,1,1,"Internet")))&gt;1,INDIRECT(ADDRESS(ROW() + $A$9-9 + (ROW()-11)*4,2,1,1,"Internet"))," "))</f>
        <v>Tkadlecová</v>
      </c>
      <c r="K22" s="512" t="str">
        <f>IF(N(I22)&gt;0,VLOOKUP(I22,Hraci!$A$1:$I$1000,3,0)," ")</f>
        <v>Kamila</v>
      </c>
      <c r="L22" s="512" t="str">
        <f ca="1">IF(N(I22)&gt;0,VLOOKUP(I22,Hraci!$A$1:$I$1000,5,0),IF(TYPE(INDIRECT(ADDRESS(ROW() + $A$9-9 + (ROW()-11)*4,3,1,1,"Internet")))&gt;1,INDIRECT(ADDRESS(ROW() + $A$9-9 + (ROW()-11)*4,3,1,1,"Internet"))," "))</f>
        <v>UBU Únětice</v>
      </c>
      <c r="M22" s="512">
        <f>IF(N(I22)=0,9999,VLOOKUP(I22,Hraci!$A$1:$I$1000,8,0))</f>
        <v>868</v>
      </c>
      <c r="N22" s="513">
        <f>IF(N(I22)=0,0,VLOOKUP(I22,Hraci!$A$1:$I$1000,9,0))</f>
        <v>0</v>
      </c>
      <c r="O22" s="501">
        <v>16120</v>
      </c>
      <c r="P22" s="511" t="str">
        <f ca="1">IF(N(O22)&gt;0,VLOOKUP(O22,Hraci!$A$1:$I$1000,2,0),IF(TYPE(INDIRECT(ADDRESS(ROW() + $A$9-8 + (ROW()-11)*4,2,1,1,"Internet")))&gt;1,INDIRECT(ADDRESS(ROW() + $A$9-8 + (ROW()-11)*4,2,1,1,"Internet"))," "))</f>
        <v>Froněk</v>
      </c>
      <c r="Q22" s="512" t="str">
        <f>IF(N(O22)&gt;0,VLOOKUP(O22,Hraci!$A$1:$I$1000,3,0)," ")</f>
        <v>Jiří ml.</v>
      </c>
      <c r="R22" s="512" t="str">
        <f ca="1">IF(N(O22)&gt;0,VLOOKUP(O22,Hraci!$A$1:$I$1000,5,0),IF(TYPE(INDIRECT(ADDRESS(ROW() + $A$9-8 + (ROW()-11)*4,3,1,1,"Internet")))&gt;1,INDIRECT(ADDRESS(ROW() + $A$9-8 + (ROW()-11)*4,3,1,1,"Internet"))," "))</f>
        <v>Petank Club Praha</v>
      </c>
      <c r="S22" s="512">
        <f>IF(N(O22)=0,9999,VLOOKUP(O22,Hraci!$A$1:$I$1000,8,0))</f>
        <v>481</v>
      </c>
      <c r="T22" s="513">
        <f>IF(N(O22)=0,0,VLOOKUP(O22,Hraci!$A$1:$I$1000,9,0))</f>
        <v>4.6890000000000001</v>
      </c>
      <c r="U22" s="501">
        <v>15072</v>
      </c>
      <c r="V22" s="511" t="str">
        <f ca="1">IF(N(U22)&gt;0,VLOOKUP(U22,Hraci!$A$1:$I$1000,2,0),IF(TYPE(INDIRECT(ADDRESS(ROW() + $A$9-7 + (ROW()-11)*4,2,1,1,"Internet")))&gt;1,INDIRECT(ADDRESS(ROW() + $A$9-7 + (ROW()-11)*4,2,1,1,"Internet"))," "))</f>
        <v>Kočandrle</v>
      </c>
      <c r="W22" s="512" t="str">
        <f>IF(N(U22)&gt;0,VLOOKUP(U22,Hraci!$A$1:$I$1000,3,0)," ")</f>
        <v>Daniel</v>
      </c>
      <c r="X22" s="512" t="str">
        <f ca="1">IF(N(U22)&gt;0,VLOOKUP(U22,Hraci!$A$1:$I$1000,5,0),IF(TYPE(INDIRECT(ADDRESS(ROW() + $A$9-7 + (ROW()-11)*4,3,1,1,"Internet")))&gt;1,INDIRECT(ADDRESS(ROW() + $A$9-7 + (ROW()-11)*4,3,1,1,"Internet"))," "))</f>
        <v>PC Sokol Velim</v>
      </c>
      <c r="Y22" s="512">
        <f>IF(N(U22)=0,9999,VLOOKUP(U22,Hraci!$A$1:$I$1000,8,0))</f>
        <v>671</v>
      </c>
      <c r="Z22" s="513">
        <f>IF(N(U22)=0,0,VLOOKUP(U22,Hraci!$A$1:$I$1000,9,0))</f>
        <v>0.625</v>
      </c>
      <c r="AA22" s="501" t="str">
        <f t="shared" ca="1" si="10"/>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12</v>
      </c>
      <c r="AI22" s="514" t="e">
        <f ca="1">IF(N($AH22)&gt;0,VLOOKUP($AH22,Body!$A$4:$F$259,5,0),"")</f>
        <v>#REF!</v>
      </c>
      <c r="AJ22" s="515">
        <f ca="1">IF(N($AH22)&gt;0,VLOOKUP($AH22,Body!$A$4:$F$259,6,0),"")</f>
        <v>200</v>
      </c>
      <c r="AK22" s="514">
        <f ca="1">IF(N($AH22)&gt;0,VLOOKUP($AH22,Body!$A$4:$F$259,2,0),"")</f>
        <v>0.5</v>
      </c>
      <c r="AL22" s="516" t="str">
        <f t="shared" ca="1" si="11"/>
        <v>12 UBU Únětice - Tkadlecová Kamila</v>
      </c>
      <c r="AM22" s="517">
        <f t="shared" ca="1" si="12"/>
        <v>5.3140000000000001</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3"/>
        <v>0</v>
      </c>
    </row>
    <row r="23" spans="1:44" ht="14.25">
      <c r="A23" s="468">
        <f t="shared" ca="1" si="0"/>
        <v>3</v>
      </c>
      <c r="B23" s="468">
        <f t="shared" ca="1" si="1"/>
        <v>1</v>
      </c>
      <c r="C23" s="518">
        <f t="shared" ca="1" si="2"/>
        <v>1.3120000000000001</v>
      </c>
      <c r="D23" s="468">
        <f t="shared" ca="1" si="3"/>
        <v>2086</v>
      </c>
      <c r="E23" s="468">
        <f t="shared" si="4"/>
        <v>680</v>
      </c>
      <c r="F23" s="469" t="str">
        <f t="shared" ca="1" si="5"/>
        <v>01000000000000000000269328</v>
      </c>
      <c r="G23" s="509" t="b">
        <f t="shared" ca="1" si="6"/>
        <v>0</v>
      </c>
      <c r="H23" s="510">
        <f t="shared" si="7"/>
        <v>13</v>
      </c>
      <c r="I23" s="501">
        <v>17065</v>
      </c>
      <c r="J23" s="511" t="str">
        <f ca="1">IF(N(I23)&gt;0,VLOOKUP(I23,Hraci!$A$1:$I$1000,2,0),IF(TYPE(INDIRECT(ADDRESS(ROW() + $A$9-9 + (ROW()-11)*4,2,1,1,"Internet")))&gt;1,INDIRECT(ADDRESS(ROW() + $A$9-9 + (ROW()-11)*4,2,1,1,"Internet"))," "))</f>
        <v>Tieku</v>
      </c>
      <c r="K23" s="512" t="str">
        <f>IF(N(I23)&gt;0,VLOOKUP(I23,Hraci!$A$1:$I$1000,3,0)," ")</f>
        <v>Tony</v>
      </c>
      <c r="L23" s="512" t="str">
        <f ca="1">IF(N(I23)&gt;0,VLOOKUP(I23,Hraci!$A$1:$I$1000,5,0),IF(TYPE(INDIRECT(ADDRESS(ROW() + $A$9-9 + (ROW()-11)*4,3,1,1,"Internet")))&gt;1,INDIRECT(ADDRESS(ROW() + $A$9-9 + (ROW()-11)*4,3,1,1,"Internet"))," "))</f>
        <v>Orel Řečkovice</v>
      </c>
      <c r="M23" s="512">
        <f>IF(N(I23)=0,9999,VLOOKUP(I23,Hraci!$A$1:$I$1000,8,0))</f>
        <v>681</v>
      </c>
      <c r="N23" s="513">
        <f>IF(N(I23)=0,0,VLOOKUP(I23,Hraci!$A$1:$I$1000,9,0))</f>
        <v>0.65600000000000003</v>
      </c>
      <c r="O23" s="501">
        <v>17061</v>
      </c>
      <c r="P23" s="511" t="str">
        <f ca="1">IF(N(O23)&gt;0,VLOOKUP(O23,Hraci!$A$1:$I$1000,2,0),IF(TYPE(INDIRECT(ADDRESS(ROW() + $A$9-8 + (ROW()-11)*4,2,1,1,"Internet")))&gt;1,INDIRECT(ADDRESS(ROW() + $A$9-8 + (ROW()-11)*4,2,1,1,"Internet"))," "))</f>
        <v>Botek</v>
      </c>
      <c r="Q23" s="512" t="str">
        <f>IF(N(O23)&gt;0,VLOOKUP(O23,Hraci!$A$1:$I$1000,3,0)," ")</f>
        <v>Jan</v>
      </c>
      <c r="R23" s="512" t="str">
        <f ca="1">IF(N(O23)&gt;0,VLOOKUP(O23,Hraci!$A$1:$I$1000,5,0),IF(TYPE(INDIRECT(ADDRESS(ROW() + $A$9-8 + (ROW()-11)*4,3,1,1,"Internet")))&gt;1,INDIRECT(ADDRESS(ROW() + $A$9-8 + (ROW()-11)*4,3,1,1,"Internet"))," "))</f>
        <v>Orel Řečkovice</v>
      </c>
      <c r="S23" s="512">
        <f>IF(N(O23)=0,9999,VLOOKUP(O23,Hraci!$A$1:$I$1000,8,0))</f>
        <v>680</v>
      </c>
      <c r="T23" s="513">
        <f>IF(N(O23)=0,0,VLOOKUP(O23,Hraci!$A$1:$I$1000,9,0))</f>
        <v>0.65600000000000003</v>
      </c>
      <c r="U23" s="501">
        <v>17066</v>
      </c>
      <c r="V23" s="511" t="str">
        <f ca="1">IF(N(U23)&gt;0,VLOOKUP(U23,Hraci!$A$1:$I$1000,2,0),IF(TYPE(INDIRECT(ADDRESS(ROW() + $A$9-7 + (ROW()-11)*4,2,1,1,"Internet")))&gt;1,INDIRECT(ADDRESS(ROW() + $A$9-7 + (ROW()-11)*4,2,1,1,"Internet"))," "))</f>
        <v>Cimala</v>
      </c>
      <c r="W23" s="512" t="str">
        <f>IF(N(U23)&gt;0,VLOOKUP(U23,Hraci!$A$1:$I$1000,3,0)," ")</f>
        <v>Vít</v>
      </c>
      <c r="X23" s="512" t="str">
        <f ca="1">IF(N(U23)&gt;0,VLOOKUP(U23,Hraci!$A$1:$I$1000,5,0),IF(TYPE(INDIRECT(ADDRESS(ROW() + $A$9-7 + (ROW()-11)*4,3,1,1,"Internet")))&gt;1,INDIRECT(ADDRESS(ROW() + $A$9-7 + (ROW()-11)*4,3,1,1,"Internet"))," "))</f>
        <v>Orel Řečkovice</v>
      </c>
      <c r="Y23" s="512">
        <f>IF(N(U23)=0,9999,VLOOKUP(U23,Hraci!$A$1:$I$1000,8,0))</f>
        <v>725</v>
      </c>
      <c r="Z23" s="513">
        <f>IF(N(U23)=0,0,VLOOKUP(U23,Hraci!$A$1:$I$1000,9,0))</f>
        <v>0</v>
      </c>
      <c r="AA23" s="501" t="str">
        <f t="shared" ca="1" si="10"/>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13</v>
      </c>
      <c r="AI23" s="514" t="e">
        <f ca="1">IF(N($AH23)&gt;0,VLOOKUP($AH23,Body!$A$4:$F$259,5,0),"")</f>
        <v>#REF!</v>
      </c>
      <c r="AJ23" s="515">
        <f ca="1">IF(N($AH23)&gt;0,VLOOKUP($AH23,Body!$A$4:$F$259,6,0),"")</f>
        <v>200</v>
      </c>
      <c r="AK23" s="514">
        <f ca="1">IF(N($AH23)&gt;0,VLOOKUP($AH23,Body!$A$4:$F$259,2,0),"")</f>
        <v>0.375</v>
      </c>
      <c r="AL23" s="516" t="str">
        <f t="shared" ca="1" si="11"/>
        <v>13 Orel Řečkovice - Tieku Tony</v>
      </c>
      <c r="AM23" s="517">
        <f t="shared" ca="1" si="12"/>
        <v>1.3120000000000001</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3"/>
        <v>0</v>
      </c>
    </row>
    <row r="24" spans="1:44" ht="14.25">
      <c r="A24" s="468">
        <f t="shared" ca="1" si="0"/>
        <v>3</v>
      </c>
      <c r="B24" s="468">
        <f t="shared" ca="1" si="1"/>
        <v>1</v>
      </c>
      <c r="C24" s="518">
        <f t="shared" ca="1" si="2"/>
        <v>0</v>
      </c>
      <c r="D24" s="468">
        <f t="shared" ca="1" si="3"/>
        <v>2575</v>
      </c>
      <c r="E24" s="468">
        <f t="shared" si="4"/>
        <v>811</v>
      </c>
      <c r="F24" s="469" t="str">
        <f t="shared" ca="1" si="5"/>
        <v>01000000000000000000236673</v>
      </c>
      <c r="G24" s="509" t="b">
        <f t="shared" ca="1" si="6"/>
        <v>0</v>
      </c>
      <c r="H24" s="510">
        <f t="shared" si="7"/>
        <v>14</v>
      </c>
      <c r="I24" s="501">
        <v>16132</v>
      </c>
      <c r="J24" s="511" t="str">
        <f ca="1">IF(N(I24)&gt;0,VLOOKUP(I24,Hraci!$A$1:$I$1000,2,0),IF(TYPE(INDIRECT(ADDRESS(ROW() + $A$9-9 + (ROW()-11)*4,2,1,1,"Internet")))&gt;1,INDIRECT(ADDRESS(ROW() + $A$9-9 + (ROW()-11)*4,2,1,1,"Internet"))," "))</f>
        <v>Strouhalová</v>
      </c>
      <c r="K24" s="512" t="str">
        <f>IF(N(I24)&gt;0,VLOOKUP(I24,Hraci!$A$1:$I$1000,3,0)," ")</f>
        <v>Adéla</v>
      </c>
      <c r="L24" s="512" t="str">
        <f ca="1">IF(N(I24)&gt;0,VLOOKUP(I24,Hraci!$A$1:$I$1000,5,0),IF(TYPE(INDIRECT(ADDRESS(ROW() + $A$9-9 + (ROW()-11)*4,3,1,1,"Internet")))&gt;1,INDIRECT(ADDRESS(ROW() + $A$9-9 + (ROW()-11)*4,3,1,1,"Internet"))," "))</f>
        <v>1. Starobrněnský PK</v>
      </c>
      <c r="M24" s="512">
        <f>IF(N(I24)=0,9999,VLOOKUP(I24,Hraci!$A$1:$I$1000,8,0))</f>
        <v>861</v>
      </c>
      <c r="N24" s="513">
        <f>IF(N(I24)=0,0,VLOOKUP(I24,Hraci!$A$1:$I$1000,9,0))</f>
        <v>0</v>
      </c>
      <c r="O24" s="501">
        <v>16129</v>
      </c>
      <c r="P24" s="511" t="str">
        <f ca="1">IF(N(O24)&gt;0,VLOOKUP(O24,Hraci!$A$1:$I$1000,2,0),IF(TYPE(INDIRECT(ADDRESS(ROW() + $A$9-8 + (ROW()-11)*4,2,1,1,"Internet")))&gt;1,INDIRECT(ADDRESS(ROW() + $A$9-8 + (ROW()-11)*4,2,1,1,"Internet"))," "))</f>
        <v>Mertová</v>
      </c>
      <c r="Q24" s="512" t="str">
        <f>IF(N(O24)&gt;0,VLOOKUP(O24,Hraci!$A$1:$I$1000,3,0)," ")</f>
        <v>Anežka</v>
      </c>
      <c r="R24" s="512" t="str">
        <f ca="1">IF(N(O24)&gt;0,VLOOKUP(O24,Hraci!$A$1:$I$1000,5,0),IF(TYPE(INDIRECT(ADDRESS(ROW() + $A$9-8 + (ROW()-11)*4,3,1,1,"Internet")))&gt;1,INDIRECT(ADDRESS(ROW() + $A$9-8 + (ROW()-11)*4,3,1,1,"Internet"))," "))</f>
        <v>1. Starobrněnský PK</v>
      </c>
      <c r="S24" s="512">
        <f>IF(N(O24)=0,9999,VLOOKUP(O24,Hraci!$A$1:$I$1000,8,0))</f>
        <v>811</v>
      </c>
      <c r="T24" s="513">
        <f>IF(N(O24)=0,0,VLOOKUP(O24,Hraci!$A$1:$I$1000,9,0))</f>
        <v>0</v>
      </c>
      <c r="U24" s="501">
        <v>16126</v>
      </c>
      <c r="V24" s="511" t="str">
        <f ca="1">IF(N(U24)&gt;0,VLOOKUP(U24,Hraci!$A$1:$I$1000,2,0),IF(TYPE(INDIRECT(ADDRESS(ROW() + $A$9-7 + (ROW()-11)*4,2,1,1,"Internet")))&gt;1,INDIRECT(ADDRESS(ROW() + $A$9-7 + (ROW()-11)*4,2,1,1,"Internet"))," "))</f>
        <v>Šlezarová</v>
      </c>
      <c r="W24" s="512" t="str">
        <f>IF(N(U24)&gt;0,VLOOKUP(U24,Hraci!$A$1:$I$1000,3,0)," ")</f>
        <v>Eva</v>
      </c>
      <c r="X24" s="512" t="str">
        <f ca="1">IF(N(U24)&gt;0,VLOOKUP(U24,Hraci!$A$1:$I$1000,5,0),IF(TYPE(INDIRECT(ADDRESS(ROW() + $A$9-7 + (ROW()-11)*4,3,1,1,"Internet")))&gt;1,INDIRECT(ADDRESS(ROW() + $A$9-7 + (ROW()-11)*4,3,1,1,"Internet"))," "))</f>
        <v>1. Starobrněnský PK</v>
      </c>
      <c r="Y24" s="512">
        <f>IF(N(U24)=0,9999,VLOOKUP(U24,Hraci!$A$1:$I$1000,8,0))</f>
        <v>903</v>
      </c>
      <c r="Z24" s="513">
        <f>IF(N(U24)=0,0,VLOOKUP(U24,Hraci!$A$1:$I$1000,9,0))</f>
        <v>0</v>
      </c>
      <c r="AA24" s="501" t="str">
        <f t="shared" ca="1" si="10"/>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f ca="1">IF(TYPE(VLOOKUP(H24,Nasazení!$A$3:$E$130,5,0))&lt;4,VLOOKUP(H24,Nasazení!$A$3:$E$130,5,0),0)</f>
        <v>14</v>
      </c>
      <c r="AI24" s="514" t="e">
        <f ca="1">IF(N($AH24)&gt;0,VLOOKUP($AH24,Body!$A$4:$F$259,5,0),"")</f>
        <v>#REF!</v>
      </c>
      <c r="AJ24" s="515">
        <f ca="1">IF(N($AH24)&gt;0,VLOOKUP($AH24,Body!$A$4:$F$259,6,0),"")</f>
        <v>0</v>
      </c>
      <c r="AK24" s="514">
        <f ca="1">IF(N($AH24)&gt;0,VLOOKUP($AH24,Body!$A$4:$F$259,2,0),"")</f>
        <v>0</v>
      </c>
      <c r="AL24" s="516" t="str">
        <f t="shared" ca="1" si="11"/>
        <v>14 1. Starobrněnský PK - Strouhalová Adéla</v>
      </c>
      <c r="AM24" s="517">
        <f t="shared" ca="1" si="12"/>
        <v>0</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3"/>
        <v>0</v>
      </c>
    </row>
    <row r="25" spans="1:44" ht="14.25">
      <c r="A25" s="468">
        <f t="shared" ca="1" si="0"/>
        <v>0</v>
      </c>
      <c r="B25" s="468">
        <f t="shared" ca="1" si="1"/>
        <v>0</v>
      </c>
      <c r="C25" s="518">
        <f t="shared" ca="1" si="2"/>
        <v>0</v>
      </c>
      <c r="D25" s="468">
        <f t="shared" ca="1" si="3"/>
        <v>99999</v>
      </c>
      <c r="E25" s="468">
        <f t="shared" ca="1" si="4"/>
        <v>9999</v>
      </c>
      <c r="F25" s="469" t="str">
        <f t="shared" ca="1" si="5"/>
        <v>00000000000000000000192767</v>
      </c>
      <c r="G25" s="509" t="b">
        <f t="shared" ca="1" si="6"/>
        <v>1</v>
      </c>
      <c r="H25" s="510">
        <f t="shared" si="7"/>
        <v>15</v>
      </c>
      <c r="I25" s="501" t="str">
        <f t="shared" ca="1" si="8"/>
        <v/>
      </c>
      <c r="J25" s="511" t="str">
        <f ca="1">IF(N(I25)&gt;0,VLOOKUP(I25,Hraci!$A$1:$I$1000,2,0),IF(TYPE(INDIRECT(ADDRESS(ROW() + $A$9-9 + (ROW()-11)*4,2,1,1,"Internet")))&gt;1,INDIRECT(ADDRESS(ROW() + $A$9-9 + (ROW()-11)*4,2,1,1,"Internet"))," "))</f>
        <v xml:space="preserve"> </v>
      </c>
      <c r="K25" s="512" t="str">
        <f ca="1">IF(N(I25)&gt;0,VLOOKUP(I25,Hraci!$A$1:$I$1000,3,0)," ")</f>
        <v xml:space="preserve"> </v>
      </c>
      <c r="L25" s="512" t="str">
        <f ca="1">IF(N(I25)&gt;0,VLOOKUP(I25,Hraci!$A$1:$I$1000,5,0),IF(TYPE(INDIRECT(ADDRESS(ROW() + $A$9-9 + (ROW()-11)*4,3,1,1,"Internet")))&gt;1,INDIRECT(ADDRESS(ROW() + $A$9-9 + (ROW()-11)*4,3,1,1,"Internet"))," "))</f>
        <v xml:space="preserve"> </v>
      </c>
      <c r="M25" s="512">
        <f ca="1">IF(N(I25)=0,9999,VLOOKUP(I25,Hraci!$A$1:$I$1000,8,0))</f>
        <v>9999</v>
      </c>
      <c r="N25" s="513">
        <f ca="1">IF(N(I25)=0,0,VLOOKUP(I25,Hraci!$A$1:$I$1000,9,0))</f>
        <v>0</v>
      </c>
      <c r="O25" s="501" t="str">
        <f t="shared" ca="1" si="9"/>
        <v/>
      </c>
      <c r="P25" s="511" t="str">
        <f ca="1">IF(N(O25)&gt;0,VLOOKUP(O25,Hraci!$A$1:$I$1000,2,0),IF(TYPE(INDIRECT(ADDRESS(ROW() + $A$9-8 + (ROW()-11)*4,2,1,1,"Internet")))&gt;1,INDIRECT(ADDRESS(ROW() + $A$9-8 + (ROW()-11)*4,2,1,1,"Internet"))," "))</f>
        <v xml:space="preserve"> </v>
      </c>
      <c r="Q25" s="512" t="str">
        <f ca="1">IF(N(O25)&gt;0,VLOOKUP(O25,Hraci!$A$1:$I$1000,3,0)," ")</f>
        <v xml:space="preserve"> </v>
      </c>
      <c r="R25" s="512" t="str">
        <f ca="1">IF(N(O25)&gt;0,VLOOKUP(O25,Hraci!$A$1:$I$1000,5,0),IF(TYPE(INDIRECT(ADDRESS(ROW() + $A$9-8 + (ROW()-11)*4,3,1,1,"Internet")))&gt;1,INDIRECT(ADDRESS(ROW() + $A$9-8 + (ROW()-11)*4,3,1,1,"Internet"))," "))</f>
        <v xml:space="preserve"> </v>
      </c>
      <c r="S25" s="512">
        <f ca="1">IF(N(O25)=0,9999,VLOOKUP(O25,Hraci!$A$1:$I$1000,8,0))</f>
        <v>9999</v>
      </c>
      <c r="T25" s="513">
        <f ca="1">IF(N(O25)=0,0,VLOOKUP(O25,Hraci!$A$1:$I$1000,9,0))</f>
        <v>0</v>
      </c>
      <c r="U25" s="501" t="str">
        <f t="shared" ref="U25:U74" ca="1" si="14">IF(N(INDIRECT(ADDRESS(ROW() + $A$9-7 + (ROW()-11)*4,1,1,1,"Internet")))&gt;0,INDIRECT(ADDRESS(ROW() + $A$9-7 + (ROW()-11)*4,1,1,1,"Internet")),"")</f>
        <v/>
      </c>
      <c r="V25" s="511" t="str">
        <f ca="1">IF(N(U25)&gt;0,VLOOKUP(U25,Hraci!$A$1:$I$1000,2,0),IF(TYPE(INDIRECT(ADDRESS(ROW() + $A$9-7 + (ROW()-11)*4,2,1,1,"Internet")))&gt;1,INDIRECT(ADDRESS(ROW() + $A$9-7 + (ROW()-11)*4,2,1,1,"Internet"))," "))</f>
        <v xml:space="preserve"> </v>
      </c>
      <c r="W25" s="512" t="str">
        <f ca="1">IF(N(U25)&gt;0,VLOOKUP(U25,Hraci!$A$1:$I$1000,3,0)," ")</f>
        <v xml:space="preserve"> </v>
      </c>
      <c r="X25" s="512" t="str">
        <f ca="1">IF(N(U25)&gt;0,VLOOKUP(U25,Hraci!$A$1:$I$1000,5,0),IF(TYPE(INDIRECT(ADDRESS(ROW() + $A$9-7 + (ROW()-11)*4,3,1,1,"Internet")))&gt;1,INDIRECT(ADDRESS(ROW() + $A$9-7 + (ROW()-11)*4,3,1,1,"Internet"))," "))</f>
        <v xml:space="preserve"> </v>
      </c>
      <c r="Y25" s="512">
        <f ca="1">IF(N(U25)=0,9999,VLOOKUP(U25,Hraci!$A$1:$I$1000,8,0))</f>
        <v>9999</v>
      </c>
      <c r="Z25" s="513">
        <f ca="1">IF(N(U25)=0,0,VLOOKUP(U25,Hraci!$A$1:$I$1000,9,0))</f>
        <v>0</v>
      </c>
      <c r="AA25" s="501" t="str">
        <f t="shared" ca="1" si="10"/>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f ca="1">IF(TYPE(VLOOKUP(H25,Nasazení!$A$3:$E$130,5,0))&lt;4,VLOOKUP(H25,Nasazení!$A$3:$E$130,5,0),0)</f>
        <v>0</v>
      </c>
      <c r="AI25" s="514" t="str">
        <f ca="1">IF(N($AH25)&gt;0,VLOOKUP($AH25,Body!$A$4:$F$259,5,0),"")</f>
        <v/>
      </c>
      <c r="AJ25" s="515" t="str">
        <f ca="1">IF(N($AH25)&gt;0,VLOOKUP($AH25,Body!$A$4:$F$259,6,0),"")</f>
        <v/>
      </c>
      <c r="AK25" s="514" t="str">
        <f ca="1">IF(N($AH25)&gt;0,VLOOKUP($AH25,Body!$A$4:$F$259,2,0),"")</f>
        <v/>
      </c>
      <c r="AL25" s="516" t="str">
        <f t="shared" ca="1" si="11"/>
        <v/>
      </c>
      <c r="AM25" s="517">
        <f t="shared" ca="1" si="12"/>
        <v>0</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3"/>
        <v>0</v>
      </c>
    </row>
    <row r="26" spans="1:44" ht="14.25">
      <c r="A26" s="468">
        <f t="shared" ca="1" si="0"/>
        <v>0</v>
      </c>
      <c r="B26" s="468">
        <f t="shared" ca="1" si="1"/>
        <v>0</v>
      </c>
      <c r="C26" s="518">
        <f t="shared" ca="1" si="2"/>
        <v>0</v>
      </c>
      <c r="D26" s="468">
        <f t="shared" ca="1" si="3"/>
        <v>99999</v>
      </c>
      <c r="E26" s="468">
        <f t="shared" ca="1" si="4"/>
        <v>9999</v>
      </c>
      <c r="F26" s="469" t="str">
        <f t="shared" ca="1" si="5"/>
        <v>00000000000000000000606605</v>
      </c>
      <c r="G26" s="509" t="b">
        <f t="shared" ca="1" si="6"/>
        <v>1</v>
      </c>
      <c r="H26" s="510">
        <f t="shared" si="7"/>
        <v>16</v>
      </c>
      <c r="I26" s="501" t="str">
        <f t="shared" ca="1" si="8"/>
        <v/>
      </c>
      <c r="J26" s="511" t="str">
        <f ca="1">IF(N(I26)&gt;0,VLOOKUP(I26,Hraci!$A$1:$I$1000,2,0),IF(TYPE(INDIRECT(ADDRESS(ROW() + $A$9-9 + (ROW()-11)*4,2,1,1,"Internet")))&gt;1,INDIRECT(ADDRESS(ROW() + $A$9-9 + (ROW()-11)*4,2,1,1,"Internet"))," "))</f>
        <v xml:space="preserve"> </v>
      </c>
      <c r="K26" s="512" t="str">
        <f ca="1">IF(N(I26)&gt;0,VLOOKUP(I26,Hraci!$A$1:$I$1000,3,0)," ")</f>
        <v xml:space="preserve"> </v>
      </c>
      <c r="L26" s="512" t="str">
        <f ca="1">IF(N(I26)&gt;0,VLOOKUP(I26,Hraci!$A$1:$I$1000,5,0),IF(TYPE(INDIRECT(ADDRESS(ROW() + $A$9-9 + (ROW()-11)*4,3,1,1,"Internet")))&gt;1,INDIRECT(ADDRESS(ROW() + $A$9-9 + (ROW()-11)*4,3,1,1,"Internet"))," "))</f>
        <v xml:space="preserve"> </v>
      </c>
      <c r="M26" s="512">
        <f ca="1">IF(N(I26)=0,9999,VLOOKUP(I26,Hraci!$A$1:$I$1000,8,0))</f>
        <v>9999</v>
      </c>
      <c r="N26" s="513">
        <f ca="1">IF(N(I26)=0,0,VLOOKUP(I26,Hraci!$A$1:$I$1000,9,0))</f>
        <v>0</v>
      </c>
      <c r="O26" s="501" t="str">
        <f t="shared" ca="1" si="9"/>
        <v/>
      </c>
      <c r="P26" s="511" t="str">
        <f ca="1">IF(N(O26)&gt;0,VLOOKUP(O26,Hraci!$A$1:$I$1000,2,0),IF(TYPE(INDIRECT(ADDRESS(ROW() + $A$9-8 + (ROW()-11)*4,2,1,1,"Internet")))&gt;1,INDIRECT(ADDRESS(ROW() + $A$9-8 + (ROW()-11)*4,2,1,1,"Internet"))," "))</f>
        <v xml:space="preserve"> </v>
      </c>
      <c r="Q26" s="512" t="str">
        <f ca="1">IF(N(O26)&gt;0,VLOOKUP(O26,Hraci!$A$1:$I$1000,3,0)," ")</f>
        <v xml:space="preserve"> </v>
      </c>
      <c r="R26" s="512" t="str">
        <f ca="1">IF(N(O26)&gt;0,VLOOKUP(O26,Hraci!$A$1:$I$1000,5,0),IF(TYPE(INDIRECT(ADDRESS(ROW() + $A$9-8 + (ROW()-11)*4,3,1,1,"Internet")))&gt;1,INDIRECT(ADDRESS(ROW() + $A$9-8 + (ROW()-11)*4,3,1,1,"Internet"))," "))</f>
        <v xml:space="preserve"> </v>
      </c>
      <c r="S26" s="512">
        <f ca="1">IF(N(O26)=0,9999,VLOOKUP(O26,Hraci!$A$1:$I$1000,8,0))</f>
        <v>9999</v>
      </c>
      <c r="T26" s="513">
        <f ca="1">IF(N(O26)=0,0,VLOOKUP(O26,Hraci!$A$1:$I$1000,9,0))</f>
        <v>0</v>
      </c>
      <c r="U26" s="501" t="str">
        <f t="shared" ca="1" si="14"/>
        <v/>
      </c>
      <c r="V26" s="511" t="str">
        <f ca="1">IF(N(U26)&gt;0,VLOOKUP(U26,Hraci!$A$1:$I$1000,2,0),IF(TYPE(INDIRECT(ADDRESS(ROW() + $A$9-7 + (ROW()-11)*4,2,1,1,"Internet")))&gt;1,INDIRECT(ADDRESS(ROW() + $A$9-7 + (ROW()-11)*4,2,1,1,"Internet"))," "))</f>
        <v xml:space="preserve"> </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0"/>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f ca="1">IF(TYPE(VLOOKUP(H26,Nasazení!$A$3:$E$130,5,0))&lt;4,VLOOKUP(H26,Nasazení!$A$3:$E$130,5,0),0)</f>
        <v>0</v>
      </c>
      <c r="AI26" s="514" t="str">
        <f ca="1">IF(N($AH26)&gt;0,VLOOKUP($AH26,Body!$A$4:$F$259,5,0),"")</f>
        <v/>
      </c>
      <c r="AJ26" s="515" t="str">
        <f ca="1">IF(N($AH26)&gt;0,VLOOKUP($AH26,Body!$A$4:$F$259,6,0),"")</f>
        <v/>
      </c>
      <c r="AK26" s="514" t="str">
        <f ca="1">IF(N($AH26)&gt;0,VLOOKUP($AH26,Body!$A$4:$F$259,2,0),"")</f>
        <v/>
      </c>
      <c r="AL26" s="516" t="str">
        <f t="shared" ca="1" si="11"/>
        <v/>
      </c>
      <c r="AM26" s="517">
        <f t="shared" ca="1" si="12"/>
        <v>0</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3"/>
        <v>0</v>
      </c>
    </row>
    <row r="27" spans="1:44" ht="14.25">
      <c r="A27" s="468">
        <f t="shared" ca="1" si="0"/>
        <v>0</v>
      </c>
      <c r="B27" s="468">
        <f t="shared" ca="1" si="1"/>
        <v>0</v>
      </c>
      <c r="C27" s="518">
        <f t="shared" ca="1" si="2"/>
        <v>0</v>
      </c>
      <c r="D27" s="468">
        <f t="shared" ca="1" si="3"/>
        <v>99999</v>
      </c>
      <c r="E27" s="468">
        <f t="shared" ca="1" si="4"/>
        <v>9999</v>
      </c>
      <c r="F27" s="469" t="str">
        <f t="shared" ca="1" si="5"/>
        <v>00000000000000000000882750</v>
      </c>
      <c r="G27" s="509" t="b">
        <f t="shared" ca="1" si="6"/>
        <v>1</v>
      </c>
      <c r="H27" s="510">
        <f t="shared" si="7"/>
        <v>17</v>
      </c>
      <c r="I27" s="501" t="str">
        <f t="shared" ca="1" si="8"/>
        <v/>
      </c>
      <c r="J27" s="511" t="str">
        <f ca="1">IF(N(I27)&gt;0,VLOOKUP(I27,Hraci!$A$1:$I$1000,2,0),IF(TYPE(INDIRECT(ADDRESS(ROW() + $A$9-9 + (ROW()-11)*4,2,1,1,"Internet")))&gt;1,INDIRECT(ADDRESS(ROW() + $A$9-9 + (ROW()-11)*4,2,1,1,"Internet"))," "))</f>
        <v xml:space="preserve"> </v>
      </c>
      <c r="K27" s="512" t="str">
        <f ca="1">IF(N(I27)&gt;0,VLOOKUP(I27,Hraci!$A$1:$I$1000,3,0)," ")</f>
        <v xml:space="preserve"> </v>
      </c>
      <c r="L27" s="512" t="str">
        <f ca="1">IF(N(I27)&gt;0,VLOOKUP(I27,Hraci!$A$1:$I$1000,5,0),IF(TYPE(INDIRECT(ADDRESS(ROW() + $A$9-9 + (ROW()-11)*4,3,1,1,"Internet")))&gt;1,INDIRECT(ADDRESS(ROW() + $A$9-9 + (ROW()-11)*4,3,1,1,"Internet"))," "))</f>
        <v xml:space="preserve"> </v>
      </c>
      <c r="M27" s="512">
        <f ca="1">IF(N(I27)=0,9999,VLOOKUP(I27,Hraci!$A$1:$I$1000,8,0))</f>
        <v>9999</v>
      </c>
      <c r="N27" s="513">
        <f ca="1">IF(N(I27)=0,0,VLOOKUP(I27,Hraci!$A$1:$I$1000,9,0))</f>
        <v>0</v>
      </c>
      <c r="O27" s="501" t="str">
        <f t="shared" ca="1" si="9"/>
        <v/>
      </c>
      <c r="P27" s="511" t="str">
        <f ca="1">IF(N(O27)&gt;0,VLOOKUP(O27,Hraci!$A$1:$I$1000,2,0),IF(TYPE(INDIRECT(ADDRESS(ROW() + $A$9-8 + (ROW()-11)*4,2,1,1,"Internet")))&gt;1,INDIRECT(ADDRESS(ROW() + $A$9-8 + (ROW()-11)*4,2,1,1,"Internet"))," "))</f>
        <v xml:space="preserve"> </v>
      </c>
      <c r="Q27" s="512" t="str">
        <f ca="1">IF(N(O27)&gt;0,VLOOKUP(O27,Hraci!$A$1:$I$1000,3,0)," ")</f>
        <v xml:space="preserve"> </v>
      </c>
      <c r="R27" s="512" t="str">
        <f ca="1">IF(N(O27)&gt;0,VLOOKUP(O27,Hraci!$A$1:$I$1000,5,0),IF(TYPE(INDIRECT(ADDRESS(ROW() + $A$9-8 + (ROW()-11)*4,3,1,1,"Internet")))&gt;1,INDIRECT(ADDRESS(ROW() + $A$9-8 + (ROW()-11)*4,3,1,1,"Internet"))," "))</f>
        <v xml:space="preserve"> </v>
      </c>
      <c r="S27" s="512">
        <f ca="1">IF(N(O27)=0,9999,VLOOKUP(O27,Hraci!$A$1:$I$1000,8,0))</f>
        <v>9999</v>
      </c>
      <c r="T27" s="513">
        <f ca="1">IF(N(O27)=0,0,VLOOKUP(O27,Hraci!$A$1:$I$1000,9,0))</f>
        <v>0</v>
      </c>
      <c r="U27" s="501" t="str">
        <f t="shared" ca="1" si="14"/>
        <v/>
      </c>
      <c r="V27" s="511" t="str">
        <f ca="1">IF(N(U27)&gt;0,VLOOKUP(U27,Hraci!$A$1:$I$1000,2,0),IF(TYPE(INDIRECT(ADDRESS(ROW() + $A$9-7 + (ROW()-11)*4,2,1,1,"Internet")))&gt;1,INDIRECT(ADDRESS(ROW() + $A$9-7 + (ROW()-11)*4,2,1,1,"Internet"))," "))</f>
        <v xml:space="preserve"> </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0"/>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f ca="1">IF(TYPE(VLOOKUP(H27,Nasazení!$A$3:$E$130,5,0))&lt;4,VLOOKUP(H27,Nasazení!$A$3:$E$130,5,0),0)</f>
        <v>0</v>
      </c>
      <c r="AI27" s="514" t="str">
        <f ca="1">IF(N($AH27)&gt;0,VLOOKUP($AH27,Body!$A$4:$F$259,5,0),"")</f>
        <v/>
      </c>
      <c r="AJ27" s="515" t="str">
        <f ca="1">IF(N($AH27)&gt;0,VLOOKUP($AH27,Body!$A$4:$F$259,6,0),"")</f>
        <v/>
      </c>
      <c r="AK27" s="514" t="str">
        <f ca="1">IF(N($AH27)&gt;0,VLOOKUP($AH27,Body!$A$4:$F$259,2,0),"")</f>
        <v/>
      </c>
      <c r="AL27" s="516" t="str">
        <f t="shared" ca="1" si="11"/>
        <v/>
      </c>
      <c r="AM27" s="517">
        <f t="shared" ca="1" si="12"/>
        <v>0</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3"/>
        <v>0</v>
      </c>
    </row>
    <row r="28" spans="1:44" ht="14.25">
      <c r="A28" s="468">
        <f t="shared" ca="1" si="0"/>
        <v>0</v>
      </c>
      <c r="B28" s="468">
        <f t="shared" ca="1" si="1"/>
        <v>0</v>
      </c>
      <c r="C28" s="518">
        <f t="shared" ca="1" si="2"/>
        <v>0</v>
      </c>
      <c r="D28" s="468">
        <f t="shared" ca="1" si="3"/>
        <v>99999</v>
      </c>
      <c r="E28" s="468">
        <f t="shared" ca="1" si="4"/>
        <v>9999</v>
      </c>
      <c r="F28" s="469" t="str">
        <f t="shared" ca="1" si="5"/>
        <v>00000000000000000000745897</v>
      </c>
      <c r="G28" s="509" t="b">
        <f t="shared" ca="1" si="6"/>
        <v>1</v>
      </c>
      <c r="H28" s="510">
        <f t="shared" si="7"/>
        <v>18</v>
      </c>
      <c r="I28" s="501" t="str">
        <f t="shared" ca="1" si="8"/>
        <v/>
      </c>
      <c r="J28" s="511" t="str">
        <f ca="1">IF(N(I28)&gt;0,VLOOKUP(I28,Hraci!$A$1:$I$1000,2,0),IF(TYPE(INDIRECT(ADDRESS(ROW() + $A$9-9 + (ROW()-11)*4,2,1,1,"Internet")))&gt;1,INDIRECT(ADDRESS(ROW() + $A$9-9 + (ROW()-11)*4,2,1,1,"Internet"))," "))</f>
        <v xml:space="preserve"> </v>
      </c>
      <c r="K28" s="512" t="str">
        <f ca="1">IF(N(I28)&gt;0,VLOOKUP(I28,Hraci!$A$1:$I$1000,3,0)," ")</f>
        <v xml:space="preserve"> </v>
      </c>
      <c r="L28" s="512" t="str">
        <f ca="1">IF(N(I28)&gt;0,VLOOKUP(I28,Hraci!$A$1:$I$1000,5,0),IF(TYPE(INDIRECT(ADDRESS(ROW() + $A$9-9 + (ROW()-11)*4,3,1,1,"Internet")))&gt;1,INDIRECT(ADDRESS(ROW() + $A$9-9 + (ROW()-11)*4,3,1,1,"Internet"))," "))</f>
        <v xml:space="preserve"> </v>
      </c>
      <c r="M28" s="512">
        <f ca="1">IF(N(I28)=0,9999,VLOOKUP(I28,Hraci!$A$1:$I$1000,8,0))</f>
        <v>9999</v>
      </c>
      <c r="N28" s="513">
        <f ca="1">IF(N(I28)=0,0,VLOOKUP(I28,Hraci!$A$1:$I$1000,9,0))</f>
        <v>0</v>
      </c>
      <c r="O28" s="501" t="str">
        <f t="shared" ca="1" si="9"/>
        <v/>
      </c>
      <c r="P28" s="511" t="str">
        <f ca="1">IF(N(O28)&gt;0,VLOOKUP(O28,Hraci!$A$1:$I$1000,2,0),IF(TYPE(INDIRECT(ADDRESS(ROW() + $A$9-8 + (ROW()-11)*4,2,1,1,"Internet")))&gt;1,INDIRECT(ADDRESS(ROW() + $A$9-8 + (ROW()-11)*4,2,1,1,"Internet"))," "))</f>
        <v xml:space="preserve"> </v>
      </c>
      <c r="Q28" s="512" t="str">
        <f ca="1">IF(N(O28)&gt;0,VLOOKUP(O28,Hraci!$A$1:$I$1000,3,0)," ")</f>
        <v xml:space="preserve"> </v>
      </c>
      <c r="R28" s="512" t="str">
        <f ca="1">IF(N(O28)&gt;0,VLOOKUP(O28,Hraci!$A$1:$I$1000,5,0),IF(TYPE(INDIRECT(ADDRESS(ROW() + $A$9-8 + (ROW()-11)*4,3,1,1,"Internet")))&gt;1,INDIRECT(ADDRESS(ROW() + $A$9-8 + (ROW()-11)*4,3,1,1,"Internet"))," "))</f>
        <v xml:space="preserve"> </v>
      </c>
      <c r="S28" s="512">
        <f ca="1">IF(N(O28)=0,9999,VLOOKUP(O28,Hraci!$A$1:$I$1000,8,0))</f>
        <v>9999</v>
      </c>
      <c r="T28" s="513">
        <f ca="1">IF(N(O28)=0,0,VLOOKUP(O28,Hraci!$A$1:$I$1000,9,0))</f>
        <v>0</v>
      </c>
      <c r="U28" s="501" t="str">
        <f t="shared" ca="1" si="14"/>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0"/>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f ca="1">IF(TYPE(VLOOKUP(H28,Nasazení!$A$3:$E$130,5,0))&lt;4,VLOOKUP(H28,Nasazení!$A$3:$E$130,5,0),0)</f>
        <v>0</v>
      </c>
      <c r="AI28" s="514" t="str">
        <f ca="1">IF(N($AH28)&gt;0,VLOOKUP($AH28,Body!$A$4:$F$259,5,0),"")</f>
        <v/>
      </c>
      <c r="AJ28" s="515" t="str">
        <f ca="1">IF(N($AH28)&gt;0,VLOOKUP($AH28,Body!$A$4:$F$259,6,0),"")</f>
        <v/>
      </c>
      <c r="AK28" s="514" t="str">
        <f ca="1">IF(N($AH28)&gt;0,VLOOKUP($AH28,Body!$A$4:$F$259,2,0),"")</f>
        <v/>
      </c>
      <c r="AL28" s="516" t="str">
        <f t="shared" ca="1" si="11"/>
        <v/>
      </c>
      <c r="AM28" s="517">
        <f t="shared" ca="1" si="12"/>
        <v>0</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3"/>
        <v>0</v>
      </c>
    </row>
    <row r="29" spans="1:44" ht="14.25">
      <c r="A29" s="468">
        <f t="shared" ca="1" si="0"/>
        <v>0</v>
      </c>
      <c r="B29" s="468">
        <f t="shared" ca="1" si="1"/>
        <v>0</v>
      </c>
      <c r="C29" s="518">
        <f t="shared" ca="1" si="2"/>
        <v>0</v>
      </c>
      <c r="D29" s="468">
        <f t="shared" ca="1" si="3"/>
        <v>99999</v>
      </c>
      <c r="E29" s="438">
        <f t="shared" ca="1" si="4"/>
        <v>9999</v>
      </c>
      <c r="F29" s="469" t="str">
        <f t="shared" ca="1" si="5"/>
        <v>00000000000000000000107890</v>
      </c>
      <c r="G29" s="509" t="b">
        <f t="shared" ca="1" si="6"/>
        <v>1</v>
      </c>
      <c r="H29" s="510">
        <f t="shared" si="7"/>
        <v>19</v>
      </c>
      <c r="I29" s="501" t="str">
        <f t="shared" ca="1" si="8"/>
        <v/>
      </c>
      <c r="J29" s="511" t="str">
        <f ca="1">IF(N(I29)&gt;0,VLOOKUP(I29,Hraci!$A$1:$I$1000,2,0),IF(TYPE(INDIRECT(ADDRESS(ROW() + $A$9-9 + (ROW()-11)*4,2,1,1,"Internet")))&gt;1,INDIRECT(ADDRESS(ROW() + $A$9-9 + (ROW()-11)*4,2,1,1,"Internet"))," "))</f>
        <v xml:space="preserve"> </v>
      </c>
      <c r="K29" s="512" t="str">
        <f ca="1">IF(N(I29)&gt;0,VLOOKUP(I29,Hraci!$A$1:$I$1000,3,0)," ")</f>
        <v xml:space="preserve"> </v>
      </c>
      <c r="L29" s="512" t="str">
        <f ca="1">IF(N(I29)&gt;0,VLOOKUP(I29,Hraci!$A$1:$I$1000,5,0),IF(TYPE(INDIRECT(ADDRESS(ROW() + $A$9-9 + (ROW()-11)*4,3,1,1,"Internet")))&gt;1,INDIRECT(ADDRESS(ROW() + $A$9-9 + (ROW()-11)*4,3,1,1,"Internet"))," "))</f>
        <v xml:space="preserve"> </v>
      </c>
      <c r="M29" s="512">
        <f ca="1">IF(N(I29)=0,9999,VLOOKUP(I29,Hraci!$A$1:$I$1000,8,0))</f>
        <v>9999</v>
      </c>
      <c r="N29" s="513">
        <f ca="1">IF(N(I29)=0,0,VLOOKUP(I29,Hraci!$A$1:$I$1000,9,0))</f>
        <v>0</v>
      </c>
      <c r="O29" s="501" t="str">
        <f t="shared" ca="1" si="9"/>
        <v/>
      </c>
      <c r="P29" s="511" t="str">
        <f ca="1">IF(N(O29)&gt;0,VLOOKUP(O29,Hraci!$A$1:$I$1000,2,0),IF(TYPE(INDIRECT(ADDRESS(ROW() + $A$9-8 + (ROW()-11)*4,2,1,1,"Internet")))&gt;1,INDIRECT(ADDRESS(ROW() + $A$9-8 + (ROW()-11)*4,2,1,1,"Internet"))," "))</f>
        <v xml:space="preserve"> </v>
      </c>
      <c r="Q29" s="512" t="str">
        <f ca="1">IF(N(O29)&gt;0,VLOOKUP(O29,Hraci!$A$1:$I$1000,3,0)," ")</f>
        <v xml:space="preserve"> </v>
      </c>
      <c r="R29" s="512" t="str">
        <f ca="1">IF(N(O29)&gt;0,VLOOKUP(O29,Hraci!$A$1:$I$1000,5,0),IF(TYPE(INDIRECT(ADDRESS(ROW() + $A$9-8 + (ROW()-11)*4,3,1,1,"Internet")))&gt;1,INDIRECT(ADDRESS(ROW() + $A$9-8 + (ROW()-11)*4,3,1,1,"Internet"))," "))</f>
        <v xml:space="preserve"> </v>
      </c>
      <c r="S29" s="512">
        <f ca="1">IF(N(O29)=0,9999,VLOOKUP(O29,Hraci!$A$1:$I$1000,8,0))</f>
        <v>9999</v>
      </c>
      <c r="T29" s="513">
        <f ca="1">IF(N(O29)=0,0,VLOOKUP(O29,Hraci!$A$1:$I$1000,9,0))</f>
        <v>0</v>
      </c>
      <c r="U29" s="501" t="str">
        <f t="shared" ca="1" si="14"/>
        <v/>
      </c>
      <c r="V29" s="511" t="str">
        <f ca="1">IF(N(U29)&gt;0,VLOOKUP(U29,Hraci!$A$1:$I$1000,2,0),IF(TYPE(INDIRECT(ADDRESS(ROW() + $A$9-7 + (ROW()-11)*4,2,1,1,"Internet")))&gt;1,INDIRECT(ADDRESS(ROW() + $A$9-7 + (ROW()-11)*4,2,1,1,"Internet"))," "))</f>
        <v xml:space="preserve"> </v>
      </c>
      <c r="W29" s="512" t="str">
        <f ca="1">IF(N(U29)&gt;0,VLOOKUP(U29,Hraci!$A$1:$I$1000,3,0)," ")</f>
        <v xml:space="preserve"> </v>
      </c>
      <c r="X29" s="512" t="str">
        <f ca="1">IF(N(U29)&gt;0,VLOOKUP(U29,Hraci!$A$1:$I$1000,5,0),IF(TYPE(INDIRECT(ADDRESS(ROW() + $A$9-7 + (ROW()-11)*4,3,1,1,"Internet")))&gt;1,INDIRECT(ADDRESS(ROW() + $A$9-7 + (ROW()-11)*4,3,1,1,"Internet"))," "))</f>
        <v xml:space="preserve"> </v>
      </c>
      <c r="Y29" s="512">
        <f ca="1">IF(N(U29)=0,9999,VLOOKUP(U29,Hraci!$A$1:$I$1000,8,0))</f>
        <v>9999</v>
      </c>
      <c r="Z29" s="513">
        <f ca="1">IF(N(U29)=0,0,VLOOKUP(U29,Hraci!$A$1:$I$1000,9,0))</f>
        <v>0</v>
      </c>
      <c r="AA29" s="501" t="str">
        <f t="shared" ca="1" si="10"/>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f ca="1">IF(TYPE(VLOOKUP(H29,Nasazení!$A$3:$E$130,5,0))&lt;4,VLOOKUP(H29,Nasazení!$A$3:$E$130,5,0),0)</f>
        <v>0</v>
      </c>
      <c r="AI29" s="514" t="str">
        <f ca="1">IF(N($AH29)&gt;0,VLOOKUP($AH29,Body!$A$4:$F$259,5,0),"")</f>
        <v/>
      </c>
      <c r="AJ29" s="515" t="str">
        <f ca="1">IF(N($AH29)&gt;0,VLOOKUP($AH29,Body!$A$4:$F$259,6,0),"")</f>
        <v/>
      </c>
      <c r="AK29" s="514" t="str">
        <f ca="1">IF(N($AH29)&gt;0,VLOOKUP($AH29,Body!$A$4:$F$259,2,0),"")</f>
        <v/>
      </c>
      <c r="AL29" s="516" t="str">
        <f t="shared" ca="1" si="11"/>
        <v/>
      </c>
      <c r="AM29" s="517">
        <f t="shared" ca="1" si="12"/>
        <v>0</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3"/>
        <v>0</v>
      </c>
    </row>
    <row r="30" spans="1:44" ht="14.25">
      <c r="A30" s="468">
        <f t="shared" ca="1" si="0"/>
        <v>0</v>
      </c>
      <c r="B30" s="468">
        <f t="shared" ca="1" si="1"/>
        <v>0</v>
      </c>
      <c r="C30" s="518">
        <f t="shared" ca="1" si="2"/>
        <v>0</v>
      </c>
      <c r="D30" s="468">
        <f t="shared" ca="1" si="3"/>
        <v>99999</v>
      </c>
      <c r="E30" s="468">
        <f t="shared" ca="1" si="4"/>
        <v>9999</v>
      </c>
      <c r="F30" s="469" t="str">
        <f t="shared" ca="1" si="5"/>
        <v>00000000000000000000256237</v>
      </c>
      <c r="G30" s="509" t="b">
        <f t="shared" ca="1" si="6"/>
        <v>1</v>
      </c>
      <c r="H30" s="510">
        <f t="shared" si="7"/>
        <v>20</v>
      </c>
      <c r="I30" s="501" t="str">
        <f t="shared" ca="1" si="8"/>
        <v/>
      </c>
      <c r="J30" s="511" t="str">
        <f ca="1">IF(N(I30)&gt;0,VLOOKUP(I30,Hraci!$A$1:$I$1000,2,0),IF(TYPE(INDIRECT(ADDRESS(ROW() + $A$9-9 + (ROW()-11)*4,2,1,1,"Internet")))&gt;1,INDIRECT(ADDRESS(ROW() + $A$9-9 + (ROW()-11)*4,2,1,1,"Internet"))," "))</f>
        <v xml:space="preserve"> </v>
      </c>
      <c r="K30" s="512" t="str">
        <f ca="1">IF(N(I30)&gt;0,VLOOKUP(I30,Hraci!$A$1:$I$1000,3,0)," ")</f>
        <v xml:space="preserve"> </v>
      </c>
      <c r="L30" s="512" t="str">
        <f ca="1">IF(N(I30)&gt;0,VLOOKUP(I30,Hraci!$A$1:$I$1000,5,0),IF(TYPE(INDIRECT(ADDRESS(ROW() + $A$9-9 + (ROW()-11)*4,3,1,1,"Internet")))&gt;1,INDIRECT(ADDRESS(ROW() + $A$9-9 + (ROW()-11)*4,3,1,1,"Internet"))," "))</f>
        <v xml:space="preserve"> </v>
      </c>
      <c r="M30" s="512">
        <f ca="1">IF(N(I30)=0,9999,VLOOKUP(I30,Hraci!$A$1:$I$1000,8,0))</f>
        <v>9999</v>
      </c>
      <c r="N30" s="513">
        <f ca="1">IF(N(I30)=0,0,VLOOKUP(I30,Hraci!$A$1:$I$1000,9,0))</f>
        <v>0</v>
      </c>
      <c r="O30" s="501" t="str">
        <f t="shared" ca="1" si="9"/>
        <v/>
      </c>
      <c r="P30" s="511" t="str">
        <f ca="1">IF(N(O30)&gt;0,VLOOKUP(O30,Hraci!$A$1:$I$1000,2,0),IF(TYPE(INDIRECT(ADDRESS(ROW() + $A$9-8 + (ROW()-11)*4,2,1,1,"Internet")))&gt;1,INDIRECT(ADDRESS(ROW() + $A$9-8 + (ROW()-11)*4,2,1,1,"Internet"))," "))</f>
        <v xml:space="preserve"> </v>
      </c>
      <c r="Q30" s="512" t="str">
        <f ca="1">IF(N(O30)&gt;0,VLOOKUP(O30,Hraci!$A$1:$I$1000,3,0)," ")</f>
        <v xml:space="preserve"> </v>
      </c>
      <c r="R30" s="512" t="str">
        <f ca="1">IF(N(O30)&gt;0,VLOOKUP(O30,Hraci!$A$1:$I$1000,5,0),IF(TYPE(INDIRECT(ADDRESS(ROW() + $A$9-8 + (ROW()-11)*4,3,1,1,"Internet")))&gt;1,INDIRECT(ADDRESS(ROW() + $A$9-8 + (ROW()-11)*4,3,1,1,"Internet"))," "))</f>
        <v xml:space="preserve"> </v>
      </c>
      <c r="S30" s="512">
        <f ca="1">IF(N(O30)=0,9999,VLOOKUP(O30,Hraci!$A$1:$I$1000,8,0))</f>
        <v>9999</v>
      </c>
      <c r="T30" s="513">
        <f ca="1">IF(N(O30)=0,0,VLOOKUP(O30,Hraci!$A$1:$I$1000,9,0))</f>
        <v>0</v>
      </c>
      <c r="U30" s="501" t="str">
        <f t="shared" ca="1" si="14"/>
        <v/>
      </c>
      <c r="V30" s="511" t="str">
        <f ca="1">IF(N(U30)&gt;0,VLOOKUP(U30,Hraci!$A$1:$I$1000,2,0),IF(TYPE(INDIRECT(ADDRESS(ROW() + $A$9-7 + (ROW()-11)*4,2,1,1,"Internet")))&gt;1,INDIRECT(ADDRESS(ROW() + $A$9-7 + (ROW()-11)*4,2,1,1,"Internet"))," "))</f>
        <v xml:space="preserve"> </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0"/>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f ca="1">IF(TYPE(VLOOKUP(H30,Nasazení!$A$3:$E$130,5,0))&lt;4,VLOOKUP(H30,Nasazení!$A$3:$E$130,5,0),0)</f>
        <v>0</v>
      </c>
      <c r="AI30" s="514" t="str">
        <f ca="1">IF(N($AH30)&gt;0,VLOOKUP($AH30,Body!$A$4:$F$259,5,0),"")</f>
        <v/>
      </c>
      <c r="AJ30" s="515" t="str">
        <f ca="1">IF(N($AH30)&gt;0,VLOOKUP($AH30,Body!$A$4:$F$259,6,0),"")</f>
        <v/>
      </c>
      <c r="AK30" s="514" t="str">
        <f ca="1">IF(N($AH30)&gt;0,VLOOKUP($AH30,Body!$A$4:$F$259,2,0),"")</f>
        <v/>
      </c>
      <c r="AL30" s="516" t="str">
        <f t="shared" ca="1" si="11"/>
        <v/>
      </c>
      <c r="AM30" s="517">
        <f t="shared" ca="1" si="12"/>
        <v>0</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3"/>
        <v>0</v>
      </c>
    </row>
    <row r="31" spans="1:44" ht="14.25">
      <c r="A31" s="468">
        <f t="shared" ca="1" si="0"/>
        <v>0</v>
      </c>
      <c r="B31" s="468">
        <f t="shared" ca="1" si="1"/>
        <v>0</v>
      </c>
      <c r="C31" s="518">
        <f t="shared" ca="1" si="2"/>
        <v>0</v>
      </c>
      <c r="D31" s="468">
        <f t="shared" ca="1" si="3"/>
        <v>99999</v>
      </c>
      <c r="E31" s="468">
        <f t="shared" ca="1" si="4"/>
        <v>9999</v>
      </c>
      <c r="F31" s="469" t="str">
        <f t="shared" ca="1" si="5"/>
        <v>00000000000000000000578665</v>
      </c>
      <c r="G31" s="509" t="b">
        <f t="shared" ca="1" si="6"/>
        <v>1</v>
      </c>
      <c r="H31" s="510">
        <f t="shared" si="7"/>
        <v>21</v>
      </c>
      <c r="I31" s="501" t="str">
        <f t="shared" ca="1" si="8"/>
        <v/>
      </c>
      <c r="J31" s="511" t="str">
        <f ca="1">IF(N(I31)&gt;0,VLOOKUP(I31,Hraci!$A$1:$I$1000,2,0),IF(TYPE(INDIRECT(ADDRESS(ROW() + $A$9-9 + (ROW()-11)*4,2,1,1,"Internet")))&gt;1,INDIRECT(ADDRESS(ROW() + $A$9-9 + (ROW()-11)*4,2,1,1,"Internet"))," "))</f>
        <v xml:space="preserve"> </v>
      </c>
      <c r="K31" s="512" t="str">
        <f ca="1">IF(N(I31)&gt;0,VLOOKUP(I31,Hraci!$A$1:$I$1000,3,0)," ")</f>
        <v xml:space="preserve"> </v>
      </c>
      <c r="L31" s="512" t="str">
        <f ca="1">IF(N(I31)&gt;0,VLOOKUP(I31,Hraci!$A$1:$I$1000,5,0),IF(TYPE(INDIRECT(ADDRESS(ROW() + $A$9-9 + (ROW()-11)*4,3,1,1,"Internet")))&gt;1,INDIRECT(ADDRESS(ROW() + $A$9-9 + (ROW()-11)*4,3,1,1,"Internet"))," "))</f>
        <v xml:space="preserve"> </v>
      </c>
      <c r="M31" s="512">
        <f ca="1">IF(N(I31)=0,9999,VLOOKUP(I31,Hraci!$A$1:$I$1000,8,0))</f>
        <v>9999</v>
      </c>
      <c r="N31" s="513">
        <f ca="1">IF(N(I31)=0,0,VLOOKUP(I31,Hraci!$A$1:$I$1000,9,0))</f>
        <v>0</v>
      </c>
      <c r="O31" s="501" t="str">
        <f t="shared" ca="1" si="9"/>
        <v/>
      </c>
      <c r="P31" s="511" t="str">
        <f ca="1">IF(N(O31)&gt;0,VLOOKUP(O31,Hraci!$A$1:$I$1000,2,0),IF(TYPE(INDIRECT(ADDRESS(ROW() + $A$9-8 + (ROW()-11)*4,2,1,1,"Internet")))&gt;1,INDIRECT(ADDRESS(ROW() + $A$9-8 + (ROW()-11)*4,2,1,1,"Internet"))," "))</f>
        <v xml:space="preserve"> </v>
      </c>
      <c r="Q31" s="512" t="str">
        <f ca="1">IF(N(O31)&gt;0,VLOOKUP(O31,Hraci!$A$1:$I$1000,3,0)," ")</f>
        <v xml:space="preserve"> </v>
      </c>
      <c r="R31" s="512" t="str">
        <f ca="1">IF(N(O31)&gt;0,VLOOKUP(O31,Hraci!$A$1:$I$1000,5,0),IF(TYPE(INDIRECT(ADDRESS(ROW() + $A$9-8 + (ROW()-11)*4,3,1,1,"Internet")))&gt;1,INDIRECT(ADDRESS(ROW() + $A$9-8 + (ROW()-11)*4,3,1,1,"Internet"))," "))</f>
        <v xml:space="preserve"> </v>
      </c>
      <c r="S31" s="512">
        <f ca="1">IF(N(O31)=0,9999,VLOOKUP(O31,Hraci!$A$1:$I$1000,8,0))</f>
        <v>9999</v>
      </c>
      <c r="T31" s="513">
        <f ca="1">IF(N(O31)=0,0,VLOOKUP(O31,Hraci!$A$1:$I$1000,9,0))</f>
        <v>0</v>
      </c>
      <c r="U31" s="501" t="str">
        <f t="shared" ca="1" si="14"/>
        <v/>
      </c>
      <c r="V31" s="511" t="str">
        <f ca="1">IF(N(U31)&gt;0,VLOOKUP(U31,Hraci!$A$1:$I$1000,2,0),IF(TYPE(INDIRECT(ADDRESS(ROW() + $A$9-7 + (ROW()-11)*4,2,1,1,"Internet")))&gt;1,INDIRECT(ADDRESS(ROW() + $A$9-7 + (ROW()-11)*4,2,1,1,"Internet"))," "))</f>
        <v xml:space="preserve"> </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0"/>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f ca="1">IF(TYPE(VLOOKUP(H31,Nasazení!$A$3:$E$130,5,0))&lt;4,VLOOKUP(H31,Nasazení!$A$3:$E$130,5,0),0)</f>
        <v>0</v>
      </c>
      <c r="AI31" s="514" t="str">
        <f ca="1">IF(N($AH31)&gt;0,VLOOKUP($AH31,Body!$A$4:$F$259,5,0),"")</f>
        <v/>
      </c>
      <c r="AJ31" s="515" t="str">
        <f ca="1">IF(N($AH31)&gt;0,VLOOKUP($AH31,Body!$A$4:$F$259,6,0),"")</f>
        <v/>
      </c>
      <c r="AK31" s="514" t="str">
        <f ca="1">IF(N($AH31)&gt;0,VLOOKUP($AH31,Body!$A$4:$F$259,2,0),"")</f>
        <v/>
      </c>
      <c r="AL31" s="516" t="str">
        <f t="shared" ca="1" si="11"/>
        <v/>
      </c>
      <c r="AM31" s="517">
        <f t="shared" ca="1" si="12"/>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3"/>
        <v>0</v>
      </c>
    </row>
    <row r="32" spans="1:44" ht="14.25">
      <c r="A32" s="468">
        <f t="shared" ca="1" si="0"/>
        <v>0</v>
      </c>
      <c r="B32" s="468">
        <f t="shared" ca="1" si="1"/>
        <v>0</v>
      </c>
      <c r="C32" s="518">
        <f t="shared" ca="1" si="2"/>
        <v>0</v>
      </c>
      <c r="D32" s="468">
        <f t="shared" ca="1" si="3"/>
        <v>99999</v>
      </c>
      <c r="E32" s="468">
        <f t="shared" ca="1" si="4"/>
        <v>9999</v>
      </c>
      <c r="F32" s="469" t="str">
        <f t="shared" ca="1" si="5"/>
        <v>00000000000000000000551316</v>
      </c>
      <c r="G32" s="509" t="b">
        <f t="shared" ca="1" si="6"/>
        <v>1</v>
      </c>
      <c r="H32" s="510">
        <f t="shared" si="7"/>
        <v>22</v>
      </c>
      <c r="I32" s="501" t="str">
        <f t="shared" ca="1" si="8"/>
        <v/>
      </c>
      <c r="J32" s="511" t="str">
        <f ca="1">IF(N(I32)&gt;0,VLOOKUP(I32,Hraci!$A$1:$I$1000,2,0),IF(TYPE(INDIRECT(ADDRESS(ROW() + $A$9-9 + (ROW()-11)*4,2,1,1,"Internet")))&gt;1,INDIRECT(ADDRESS(ROW() + $A$9-9 + (ROW()-11)*4,2,1,1,"Internet"))," "))</f>
        <v xml:space="preserve"> </v>
      </c>
      <c r="K32" s="512" t="str">
        <f ca="1">IF(N(I32)&gt;0,VLOOKUP(I32,Hraci!$A$1:$I$1000,3,0)," ")</f>
        <v xml:space="preserve"> </v>
      </c>
      <c r="L32" s="512" t="str">
        <f ca="1">IF(N(I32)&gt;0,VLOOKUP(I32,Hraci!$A$1:$I$1000,5,0),IF(TYPE(INDIRECT(ADDRESS(ROW() + $A$9-9 + (ROW()-11)*4,3,1,1,"Internet")))&gt;1,INDIRECT(ADDRESS(ROW() + $A$9-9 + (ROW()-11)*4,3,1,1,"Internet"))," "))</f>
        <v xml:space="preserve"> </v>
      </c>
      <c r="M32" s="512">
        <f ca="1">IF(N(I32)=0,9999,VLOOKUP(I32,Hraci!$A$1:$I$1000,8,0))</f>
        <v>9999</v>
      </c>
      <c r="N32" s="513">
        <f ca="1">IF(N(I32)=0,0,VLOOKUP(I32,Hraci!$A$1:$I$1000,9,0))</f>
        <v>0</v>
      </c>
      <c r="O32" s="501" t="str">
        <f t="shared" ca="1" si="9"/>
        <v/>
      </c>
      <c r="P32" s="511" t="str">
        <f ca="1">IF(N(O32)&gt;0,VLOOKUP(O32,Hraci!$A$1:$I$1000,2,0),IF(TYPE(INDIRECT(ADDRESS(ROW() + $A$9-8 + (ROW()-11)*4,2,1,1,"Internet")))&gt;1,INDIRECT(ADDRESS(ROW() + $A$9-8 + (ROW()-11)*4,2,1,1,"Internet"))," "))</f>
        <v xml:space="preserve"> </v>
      </c>
      <c r="Q32" s="512" t="str">
        <f ca="1">IF(N(O32)&gt;0,VLOOKUP(O32,Hraci!$A$1:$I$1000,3,0)," ")</f>
        <v xml:space="preserve"> </v>
      </c>
      <c r="R32" s="512" t="str">
        <f ca="1">IF(N(O32)&gt;0,VLOOKUP(O32,Hraci!$A$1:$I$1000,5,0),IF(TYPE(INDIRECT(ADDRESS(ROW() + $A$9-8 + (ROW()-11)*4,3,1,1,"Internet")))&gt;1,INDIRECT(ADDRESS(ROW() + $A$9-8 + (ROW()-11)*4,3,1,1,"Internet"))," "))</f>
        <v xml:space="preserve"> </v>
      </c>
      <c r="S32" s="512">
        <f ca="1">IF(N(O32)=0,9999,VLOOKUP(O32,Hraci!$A$1:$I$1000,8,0))</f>
        <v>9999</v>
      </c>
      <c r="T32" s="513">
        <f ca="1">IF(N(O32)=0,0,VLOOKUP(O32,Hraci!$A$1:$I$1000,9,0))</f>
        <v>0</v>
      </c>
      <c r="U32" s="501" t="str">
        <f t="shared" ca="1" si="14"/>
        <v/>
      </c>
      <c r="V32" s="511" t="str">
        <f ca="1">IF(N(U32)&gt;0,VLOOKUP(U32,Hraci!$A$1:$I$1000,2,0),IF(TYPE(INDIRECT(ADDRESS(ROW() + $A$9-7 + (ROW()-11)*4,2,1,1,"Internet")))&gt;1,INDIRECT(ADDRESS(ROW() + $A$9-7 + (ROW()-11)*4,2,1,1,"Internet"))," "))</f>
        <v xml:space="preserve"> </v>
      </c>
      <c r="W32" s="512" t="str">
        <f ca="1">IF(N(U32)&gt;0,VLOOKUP(U32,Hraci!$A$1:$I$1000,3,0)," ")</f>
        <v xml:space="preserve"> </v>
      </c>
      <c r="X32" s="512" t="str">
        <f ca="1">IF(N(U32)&gt;0,VLOOKUP(U32,Hraci!$A$1:$I$1000,5,0),IF(TYPE(INDIRECT(ADDRESS(ROW() + $A$9-7 + (ROW()-11)*4,3,1,1,"Internet")))&gt;1,INDIRECT(ADDRESS(ROW() + $A$9-7 + (ROW()-11)*4,3,1,1,"Internet"))," "))</f>
        <v xml:space="preserve"> </v>
      </c>
      <c r="Y32" s="512">
        <f ca="1">IF(N(U32)=0,9999,VLOOKUP(U32,Hraci!$A$1:$I$1000,8,0))</f>
        <v>9999</v>
      </c>
      <c r="Z32" s="513">
        <f ca="1">IF(N(U32)=0,0,VLOOKUP(U32,Hraci!$A$1:$I$1000,9,0))</f>
        <v>0</v>
      </c>
      <c r="AA32" s="501" t="str">
        <f t="shared" ca="1" si="10"/>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f ca="1">IF(TYPE(VLOOKUP(H32,Nasazení!$A$3:$E$130,5,0))&lt;4,VLOOKUP(H32,Nasazení!$A$3:$E$130,5,0),0)</f>
        <v>0</v>
      </c>
      <c r="AI32" s="514" t="str">
        <f ca="1">IF(N($AH32)&gt;0,VLOOKUP($AH32,Body!$A$4:$F$259,5,0),"")</f>
        <v/>
      </c>
      <c r="AJ32" s="515" t="str">
        <f ca="1">IF(N($AH32)&gt;0,VLOOKUP($AH32,Body!$A$4:$F$259,6,0),"")</f>
        <v/>
      </c>
      <c r="AK32" s="514" t="str">
        <f ca="1">IF(N($AH32)&gt;0,VLOOKUP($AH32,Body!$A$4:$F$259,2,0),"")</f>
        <v/>
      </c>
      <c r="AL32" s="516" t="str">
        <f t="shared" ca="1" si="11"/>
        <v/>
      </c>
      <c r="AM32" s="517">
        <f t="shared" ca="1" si="12"/>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3"/>
        <v>0</v>
      </c>
    </row>
    <row r="33" spans="1:44" ht="14.25">
      <c r="A33" s="468">
        <f t="shared" ca="1" si="0"/>
        <v>0</v>
      </c>
      <c r="B33" s="468">
        <f t="shared" ca="1" si="1"/>
        <v>0</v>
      </c>
      <c r="C33" s="518">
        <f t="shared" ca="1" si="2"/>
        <v>0</v>
      </c>
      <c r="D33" s="468">
        <f t="shared" ca="1" si="3"/>
        <v>99999</v>
      </c>
      <c r="E33" s="468">
        <f t="shared" ca="1" si="4"/>
        <v>9999</v>
      </c>
      <c r="F33" s="469" t="str">
        <f t="shared" ca="1" si="5"/>
        <v>00000000000000000000231767</v>
      </c>
      <c r="G33" s="509" t="b">
        <f t="shared" ca="1" si="6"/>
        <v>1</v>
      </c>
      <c r="H33" s="510">
        <f t="shared" si="7"/>
        <v>23</v>
      </c>
      <c r="I33" s="501" t="str">
        <f t="shared" ca="1" si="8"/>
        <v/>
      </c>
      <c r="J33" s="511" t="str">
        <f ca="1">IF(N(I33)&gt;0,VLOOKUP(I33,Hraci!$A$1:$I$1000,2,0),IF(TYPE(INDIRECT(ADDRESS(ROW() + $A$9-9 + (ROW()-11)*4,2,1,1,"Internet")))&gt;1,INDIRECT(ADDRESS(ROW() + $A$9-9 + (ROW()-11)*4,2,1,1,"Internet"))," "))</f>
        <v xml:space="preserve"> </v>
      </c>
      <c r="K33" s="512" t="str">
        <f ca="1">IF(N(I33)&gt;0,VLOOKUP(I33,Hraci!$A$1:$I$1000,3,0)," ")</f>
        <v xml:space="preserve"> </v>
      </c>
      <c r="L33" s="512" t="str">
        <f ca="1">IF(N(I33)&gt;0,VLOOKUP(I33,Hraci!$A$1:$I$1000,5,0),IF(TYPE(INDIRECT(ADDRESS(ROW() + $A$9-9 + (ROW()-11)*4,3,1,1,"Internet")))&gt;1,INDIRECT(ADDRESS(ROW() + $A$9-9 + (ROW()-11)*4,3,1,1,"Internet"))," "))</f>
        <v xml:space="preserve"> </v>
      </c>
      <c r="M33" s="512">
        <f ca="1">IF(N(I33)=0,9999,VLOOKUP(I33,Hraci!$A$1:$I$1000,8,0))</f>
        <v>9999</v>
      </c>
      <c r="N33" s="513">
        <f ca="1">IF(N(I33)=0,0,VLOOKUP(I33,Hraci!$A$1:$I$1000,9,0))</f>
        <v>0</v>
      </c>
      <c r="O33" s="501" t="str">
        <f t="shared" ca="1" si="9"/>
        <v/>
      </c>
      <c r="P33" s="511" t="str">
        <f ca="1">IF(N(O33)&gt;0,VLOOKUP(O33,Hraci!$A$1:$I$1000,2,0),IF(TYPE(INDIRECT(ADDRESS(ROW() + $A$9-8 + (ROW()-11)*4,2,1,1,"Internet")))&gt;1,INDIRECT(ADDRESS(ROW() + $A$9-8 + (ROW()-11)*4,2,1,1,"Internet"))," "))</f>
        <v xml:space="preserve"> </v>
      </c>
      <c r="Q33" s="512" t="str">
        <f ca="1">IF(N(O33)&gt;0,VLOOKUP(O33,Hraci!$A$1:$I$1000,3,0)," ")</f>
        <v xml:space="preserve"> </v>
      </c>
      <c r="R33" s="512" t="str">
        <f ca="1">IF(N(O33)&gt;0,VLOOKUP(O33,Hraci!$A$1:$I$1000,5,0),IF(TYPE(INDIRECT(ADDRESS(ROW() + $A$9-8 + (ROW()-11)*4,3,1,1,"Internet")))&gt;1,INDIRECT(ADDRESS(ROW() + $A$9-8 + (ROW()-11)*4,3,1,1,"Internet"))," "))</f>
        <v xml:space="preserve"> </v>
      </c>
      <c r="S33" s="512">
        <f ca="1">IF(N(O33)=0,9999,VLOOKUP(O33,Hraci!$A$1:$I$1000,8,0))</f>
        <v>9999</v>
      </c>
      <c r="T33" s="513">
        <f ca="1">IF(N(O33)=0,0,VLOOKUP(O33,Hraci!$A$1:$I$1000,9,0))</f>
        <v>0</v>
      </c>
      <c r="U33" s="501" t="str">
        <f t="shared" ca="1" si="14"/>
        <v/>
      </c>
      <c r="V33" s="511" t="str">
        <f ca="1">IF(N(U33)&gt;0,VLOOKUP(U33,Hraci!$A$1:$I$1000,2,0),IF(TYPE(INDIRECT(ADDRESS(ROW() + $A$9-7 + (ROW()-11)*4,2,1,1,"Internet")))&gt;1,INDIRECT(ADDRESS(ROW() + $A$9-7 + (ROW()-11)*4,2,1,1,"Internet"))," "))</f>
        <v xml:space="preserve"> </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0"/>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f ca="1">IF(TYPE(VLOOKUP(H33,Nasazení!$A$3:$E$130,5,0))&lt;4,VLOOKUP(H33,Nasazení!$A$3:$E$130,5,0),0)</f>
        <v>0</v>
      </c>
      <c r="AI33" s="514" t="str">
        <f ca="1">IF(N($AH33)&gt;0,VLOOKUP($AH33,Body!$A$4:$F$259,5,0),"")</f>
        <v/>
      </c>
      <c r="AJ33" s="515" t="str">
        <f ca="1">IF(N($AH33)&gt;0,VLOOKUP($AH33,Body!$A$4:$F$259,6,0),"")</f>
        <v/>
      </c>
      <c r="AK33" s="514" t="str">
        <f ca="1">IF(N($AH33)&gt;0,VLOOKUP($AH33,Body!$A$4:$F$259,2,0),"")</f>
        <v/>
      </c>
      <c r="AL33" s="516" t="str">
        <f t="shared" ca="1" si="11"/>
        <v/>
      </c>
      <c r="AM33" s="517">
        <f t="shared" ca="1" si="12"/>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3"/>
        <v>0</v>
      </c>
    </row>
    <row r="34" spans="1:44" ht="14.25">
      <c r="A34" s="468">
        <f t="shared" ca="1" si="0"/>
        <v>0</v>
      </c>
      <c r="B34" s="468">
        <f t="shared" ca="1" si="1"/>
        <v>0</v>
      </c>
      <c r="C34" s="518">
        <f t="shared" ca="1" si="2"/>
        <v>0</v>
      </c>
      <c r="D34" s="468">
        <f t="shared" ca="1" si="3"/>
        <v>99999</v>
      </c>
      <c r="E34" s="468">
        <f t="shared" ca="1" si="4"/>
        <v>9999</v>
      </c>
      <c r="F34" s="469" t="str">
        <f t="shared" ca="1" si="5"/>
        <v>00000000000000000000168951</v>
      </c>
      <c r="G34" s="509" t="b">
        <f t="shared" ca="1" si="6"/>
        <v>1</v>
      </c>
      <c r="H34" s="510">
        <f t="shared" si="7"/>
        <v>24</v>
      </c>
      <c r="I34" s="501" t="str">
        <f t="shared" ca="1" si="8"/>
        <v/>
      </c>
      <c r="J34" s="511" t="str">
        <f ca="1">IF(N(I34)&gt;0,VLOOKUP(I34,Hraci!$A$1:$I$1000,2,0),IF(TYPE(INDIRECT(ADDRESS(ROW() + $A$9-9 + (ROW()-11)*4,2,1,1,"Internet")))&gt;1,INDIRECT(ADDRESS(ROW() + $A$9-9 + (ROW()-11)*4,2,1,1,"Internet"))," "))</f>
        <v xml:space="preserve"> </v>
      </c>
      <c r="K34" s="512" t="str">
        <f ca="1">IF(N(I34)&gt;0,VLOOKUP(I34,Hraci!$A$1:$I$1000,3,0)," ")</f>
        <v xml:space="preserve"> </v>
      </c>
      <c r="L34" s="512" t="str">
        <f ca="1">IF(N(I34)&gt;0,VLOOKUP(I34,Hraci!$A$1:$I$1000,5,0),IF(TYPE(INDIRECT(ADDRESS(ROW() + $A$9-9 + (ROW()-11)*4,3,1,1,"Internet")))&gt;1,INDIRECT(ADDRESS(ROW() + $A$9-9 + (ROW()-11)*4,3,1,1,"Internet"))," "))</f>
        <v xml:space="preserve"> </v>
      </c>
      <c r="M34" s="512">
        <f ca="1">IF(N(I34)=0,9999,VLOOKUP(I34,Hraci!$A$1:$I$1000,8,0))</f>
        <v>9999</v>
      </c>
      <c r="N34" s="513">
        <f ca="1">IF(N(I34)=0,0,VLOOKUP(I34,Hraci!$A$1:$I$1000,9,0))</f>
        <v>0</v>
      </c>
      <c r="O34" s="501" t="str">
        <f t="shared" ca="1" si="9"/>
        <v/>
      </c>
      <c r="P34" s="511" t="str">
        <f ca="1">IF(N(O34)&gt;0,VLOOKUP(O34,Hraci!$A$1:$I$1000,2,0),IF(TYPE(INDIRECT(ADDRESS(ROW() + $A$9-8 + (ROW()-11)*4,2,1,1,"Internet")))&gt;1,INDIRECT(ADDRESS(ROW() + $A$9-8 + (ROW()-11)*4,2,1,1,"Internet"))," "))</f>
        <v xml:space="preserve"> </v>
      </c>
      <c r="Q34" s="512" t="str">
        <f ca="1">IF(N(O34)&gt;0,VLOOKUP(O34,Hraci!$A$1:$I$1000,3,0)," ")</f>
        <v xml:space="preserve"> </v>
      </c>
      <c r="R34" s="512" t="str">
        <f ca="1">IF(N(O34)&gt;0,VLOOKUP(O34,Hraci!$A$1:$I$1000,5,0),IF(TYPE(INDIRECT(ADDRESS(ROW() + $A$9-8 + (ROW()-11)*4,3,1,1,"Internet")))&gt;1,INDIRECT(ADDRESS(ROW() + $A$9-8 + (ROW()-11)*4,3,1,1,"Internet"))," "))</f>
        <v xml:space="preserve"> </v>
      </c>
      <c r="S34" s="512">
        <f ca="1">IF(N(O34)=0,9999,VLOOKUP(O34,Hraci!$A$1:$I$1000,8,0))</f>
        <v>9999</v>
      </c>
      <c r="T34" s="513">
        <f ca="1">IF(N(O34)=0,0,VLOOKUP(O34,Hraci!$A$1:$I$1000,9,0))</f>
        <v>0</v>
      </c>
      <c r="U34" s="501" t="str">
        <f t="shared" ca="1" si="14"/>
        <v/>
      </c>
      <c r="V34" s="511" t="str">
        <f ca="1">IF(N(U34)&gt;0,VLOOKUP(U34,Hraci!$A$1:$I$1000,2,0),IF(TYPE(INDIRECT(ADDRESS(ROW() + $A$9-7 + (ROW()-11)*4,2,1,1,"Internet")))&gt;1,INDIRECT(ADDRESS(ROW() + $A$9-7 + (ROW()-11)*4,2,1,1,"Internet"))," "))</f>
        <v xml:space="preserve"> </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0"/>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f ca="1">IF(TYPE(VLOOKUP(H34,Nasazení!$A$3:$E$130,5,0))&lt;4,VLOOKUP(H34,Nasazení!$A$3:$E$130,5,0),0)</f>
        <v>0</v>
      </c>
      <c r="AI34" s="514" t="str">
        <f ca="1">IF(N($AH34)&gt;0,VLOOKUP($AH34,Body!$A$4:$F$259,5,0),"")</f>
        <v/>
      </c>
      <c r="AJ34" s="515" t="str">
        <f ca="1">IF(N($AH34)&gt;0,VLOOKUP($AH34,Body!$A$4:$F$259,6,0),"")</f>
        <v/>
      </c>
      <c r="AK34" s="514" t="str">
        <f ca="1">IF(N($AH34)&gt;0,VLOOKUP($AH34,Body!$A$4:$F$259,2,0),"")</f>
        <v/>
      </c>
      <c r="AL34" s="516" t="str">
        <f t="shared" ca="1" si="11"/>
        <v/>
      </c>
      <c r="AM34" s="517">
        <f t="shared" ca="1" si="12"/>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3"/>
        <v>0</v>
      </c>
    </row>
    <row r="35" spans="1:44" ht="14.25">
      <c r="A35" s="468">
        <f t="shared" ca="1" si="0"/>
        <v>0</v>
      </c>
      <c r="B35" s="468">
        <f t="shared" ca="1" si="1"/>
        <v>0</v>
      </c>
      <c r="C35" s="518">
        <f t="shared" ca="1" si="2"/>
        <v>0</v>
      </c>
      <c r="D35" s="468">
        <f t="shared" ca="1" si="3"/>
        <v>99999</v>
      </c>
      <c r="E35" s="468">
        <f t="shared" ca="1" si="4"/>
        <v>9999</v>
      </c>
      <c r="F35" s="469" t="str">
        <f t="shared" ca="1" si="5"/>
        <v>00000000000000000000742002</v>
      </c>
      <c r="G35" s="509" t="b">
        <f t="shared" ca="1" si="6"/>
        <v>1</v>
      </c>
      <c r="H35" s="510">
        <f t="shared" si="7"/>
        <v>25</v>
      </c>
      <c r="I35" s="501" t="str">
        <f t="shared" ca="1" si="8"/>
        <v/>
      </c>
      <c r="J35" s="511" t="str">
        <f ca="1">IF(N(I35)&gt;0,VLOOKUP(I35,Hraci!$A$1:$I$1000,2,0),IF(TYPE(INDIRECT(ADDRESS(ROW() + $A$9-9 + (ROW()-11)*4,2,1,1,"Internet")))&gt;1,INDIRECT(ADDRESS(ROW() + $A$9-9 + (ROW()-11)*4,2,1,1,"Internet"))," "))</f>
        <v xml:space="preserve"> </v>
      </c>
      <c r="K35" s="512" t="str">
        <f ca="1">IF(N(I35)&gt;0,VLOOKUP(I35,Hraci!$A$1:$I$1000,3,0)," ")</f>
        <v xml:space="preserve"> </v>
      </c>
      <c r="L35" s="512" t="str">
        <f ca="1">IF(N(I35)&gt;0,VLOOKUP(I35,Hraci!$A$1:$I$1000,5,0),IF(TYPE(INDIRECT(ADDRESS(ROW() + $A$9-9 + (ROW()-11)*4,3,1,1,"Internet")))&gt;1,INDIRECT(ADDRESS(ROW() + $A$9-9 + (ROW()-11)*4,3,1,1,"Internet"))," "))</f>
        <v xml:space="preserve"> </v>
      </c>
      <c r="M35" s="512">
        <f ca="1">IF(N(I35)=0,9999,VLOOKUP(I35,Hraci!$A$1:$I$1000,8,0))</f>
        <v>9999</v>
      </c>
      <c r="N35" s="513">
        <f ca="1">IF(N(I35)=0,0,VLOOKUP(I35,Hraci!$A$1:$I$1000,9,0))</f>
        <v>0</v>
      </c>
      <c r="O35" s="501" t="str">
        <f t="shared" ca="1" si="9"/>
        <v/>
      </c>
      <c r="P35" s="511" t="str">
        <f ca="1">IF(N(O35)&gt;0,VLOOKUP(O35,Hraci!$A$1:$I$1000,2,0),IF(TYPE(INDIRECT(ADDRESS(ROW() + $A$9-8 + (ROW()-11)*4,2,1,1,"Internet")))&gt;1,INDIRECT(ADDRESS(ROW() + $A$9-8 + (ROW()-11)*4,2,1,1,"Internet"))," "))</f>
        <v xml:space="preserve"> </v>
      </c>
      <c r="Q35" s="512" t="str">
        <f ca="1">IF(N(O35)&gt;0,VLOOKUP(O35,Hraci!$A$1:$I$1000,3,0)," ")</f>
        <v xml:space="preserve"> </v>
      </c>
      <c r="R35" s="512" t="str">
        <f ca="1">IF(N(O35)&gt;0,VLOOKUP(O35,Hraci!$A$1:$I$1000,5,0),IF(TYPE(INDIRECT(ADDRESS(ROW() + $A$9-8 + (ROW()-11)*4,3,1,1,"Internet")))&gt;1,INDIRECT(ADDRESS(ROW() + $A$9-8 + (ROW()-11)*4,3,1,1,"Internet"))," "))</f>
        <v xml:space="preserve"> </v>
      </c>
      <c r="S35" s="512">
        <f ca="1">IF(N(O35)=0,9999,VLOOKUP(O35,Hraci!$A$1:$I$1000,8,0))</f>
        <v>9999</v>
      </c>
      <c r="T35" s="513">
        <f ca="1">IF(N(O35)=0,0,VLOOKUP(O35,Hraci!$A$1:$I$1000,9,0))</f>
        <v>0</v>
      </c>
      <c r="U35" s="501" t="str">
        <f t="shared" ca="1" si="14"/>
        <v/>
      </c>
      <c r="V35" s="511" t="str">
        <f ca="1">IF(N(U35)&gt;0,VLOOKUP(U35,Hraci!$A$1:$I$1000,2,0),IF(TYPE(INDIRECT(ADDRESS(ROW() + $A$9-7 + (ROW()-11)*4,2,1,1,"Internet")))&gt;1,INDIRECT(ADDRESS(ROW() + $A$9-7 + (ROW()-11)*4,2,1,1,"Internet"))," "))</f>
        <v xml:space="preserve"> </v>
      </c>
      <c r="W35" s="512" t="str">
        <f ca="1">IF(N(U35)&gt;0,VLOOKUP(U35,Hraci!$A$1:$I$1000,3,0)," ")</f>
        <v xml:space="preserve"> </v>
      </c>
      <c r="X35" s="512" t="str">
        <f ca="1">IF(N(U35)&gt;0,VLOOKUP(U35,Hraci!$A$1:$I$1000,5,0),IF(TYPE(INDIRECT(ADDRESS(ROW() + $A$9-7 + (ROW()-11)*4,3,1,1,"Internet")))&gt;1,INDIRECT(ADDRESS(ROW() + $A$9-7 + (ROW()-11)*4,3,1,1,"Internet"))," "))</f>
        <v xml:space="preserve"> </v>
      </c>
      <c r="Y35" s="512">
        <f ca="1">IF(N(U35)=0,9999,VLOOKUP(U35,Hraci!$A$1:$I$1000,8,0))</f>
        <v>9999</v>
      </c>
      <c r="Z35" s="513">
        <f ca="1">IF(N(U35)=0,0,VLOOKUP(U35,Hraci!$A$1:$I$1000,9,0))</f>
        <v>0</v>
      </c>
      <c r="AA35" s="501" t="str">
        <f t="shared" ca="1" si="10"/>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0</v>
      </c>
      <c r="AI35" s="514" t="str">
        <f ca="1">IF(N($AH35)&gt;0,VLOOKUP($AH35,Body!$A$4:$F$259,5,0),"")</f>
        <v/>
      </c>
      <c r="AJ35" s="515" t="str">
        <f ca="1">IF(N($AH35)&gt;0,VLOOKUP($AH35,Body!$A$4:$F$259,6,0),"")</f>
        <v/>
      </c>
      <c r="AK35" s="514" t="str">
        <f ca="1">IF(N($AH35)&gt;0,VLOOKUP($AH35,Body!$A$4:$F$259,2,0),"")</f>
        <v/>
      </c>
      <c r="AL35" s="516" t="str">
        <f t="shared" ca="1" si="11"/>
        <v/>
      </c>
      <c r="AM35" s="517">
        <f t="shared" ca="1" si="12"/>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3"/>
        <v>0</v>
      </c>
    </row>
    <row r="36" spans="1:44" ht="14.25">
      <c r="A36" s="468">
        <f t="shared" ca="1" si="0"/>
        <v>0</v>
      </c>
      <c r="B36" s="468">
        <f t="shared" ca="1" si="1"/>
        <v>0</v>
      </c>
      <c r="C36" s="518">
        <f t="shared" ca="1" si="2"/>
        <v>0</v>
      </c>
      <c r="D36" s="468">
        <f t="shared" ca="1" si="3"/>
        <v>99999</v>
      </c>
      <c r="E36" s="468">
        <f t="shared" ca="1" si="4"/>
        <v>9999</v>
      </c>
      <c r="F36" s="469" t="str">
        <f t="shared" ca="1" si="5"/>
        <v>00000000000000000000487555</v>
      </c>
      <c r="G36" s="509" t="b">
        <f t="shared" ca="1" si="6"/>
        <v>1</v>
      </c>
      <c r="H36" s="510">
        <f t="shared" si="7"/>
        <v>26</v>
      </c>
      <c r="I36" s="501" t="str">
        <f t="shared" ca="1" si="8"/>
        <v/>
      </c>
      <c r="J36" s="511" t="str">
        <f ca="1">IF(N(I36)&gt;0,VLOOKUP(I36,Hraci!$A$1:$I$1000,2,0),IF(TYPE(INDIRECT(ADDRESS(ROW() + $A$9-9 + (ROW()-11)*4,2,1,1,"Internet")))&gt;1,INDIRECT(ADDRESS(ROW() + $A$9-9 + (ROW()-11)*4,2,1,1,"Internet"))," "))</f>
        <v xml:space="preserve"> </v>
      </c>
      <c r="K36" s="512" t="str">
        <f ca="1">IF(N(I36)&gt;0,VLOOKUP(I36,Hraci!$A$1:$I$1000,3,0)," ")</f>
        <v xml:space="preserve"> </v>
      </c>
      <c r="L36" s="512" t="str">
        <f ca="1">IF(N(I36)&gt;0,VLOOKUP(I36,Hraci!$A$1:$I$1000,5,0),IF(TYPE(INDIRECT(ADDRESS(ROW() + $A$9-9 + (ROW()-11)*4,3,1,1,"Internet")))&gt;1,INDIRECT(ADDRESS(ROW() + $A$9-9 + (ROW()-11)*4,3,1,1,"Internet"))," "))</f>
        <v xml:space="preserve"> </v>
      </c>
      <c r="M36" s="512">
        <f ca="1">IF(N(I36)=0,9999,VLOOKUP(I36,Hraci!$A$1:$I$1000,8,0))</f>
        <v>9999</v>
      </c>
      <c r="N36" s="513">
        <f ca="1">IF(N(I36)=0,0,VLOOKUP(I36,Hraci!$A$1:$I$1000,9,0))</f>
        <v>0</v>
      </c>
      <c r="O36" s="501" t="str">
        <f t="shared" ca="1" si="9"/>
        <v/>
      </c>
      <c r="P36" s="511" t="str">
        <f ca="1">IF(N(O36)&gt;0,VLOOKUP(O36,Hraci!$A$1:$I$1000,2,0),IF(TYPE(INDIRECT(ADDRESS(ROW() + $A$9-8 + (ROW()-11)*4,2,1,1,"Internet")))&gt;1,INDIRECT(ADDRESS(ROW() + $A$9-8 + (ROW()-11)*4,2,1,1,"Internet"))," "))</f>
        <v xml:space="preserve"> </v>
      </c>
      <c r="Q36" s="512" t="str">
        <f ca="1">IF(N(O36)&gt;0,VLOOKUP(O36,Hraci!$A$1:$I$1000,3,0)," ")</f>
        <v xml:space="preserve"> </v>
      </c>
      <c r="R36" s="512" t="str">
        <f ca="1">IF(N(O36)&gt;0,VLOOKUP(O36,Hraci!$A$1:$I$1000,5,0),IF(TYPE(INDIRECT(ADDRESS(ROW() + $A$9-8 + (ROW()-11)*4,3,1,1,"Internet")))&gt;1,INDIRECT(ADDRESS(ROW() + $A$9-8 + (ROW()-11)*4,3,1,1,"Internet"))," "))</f>
        <v xml:space="preserve"> </v>
      </c>
      <c r="S36" s="512">
        <f ca="1">IF(N(O36)=0,9999,VLOOKUP(O36,Hraci!$A$1:$I$1000,8,0))</f>
        <v>9999</v>
      </c>
      <c r="T36" s="513">
        <f ca="1">IF(N(O36)=0,0,VLOOKUP(O36,Hraci!$A$1:$I$1000,9,0))</f>
        <v>0</v>
      </c>
      <c r="U36" s="501" t="str">
        <f t="shared" ca="1" si="14"/>
        <v/>
      </c>
      <c r="V36" s="511" t="str">
        <f ca="1">IF(N(U36)&gt;0,VLOOKUP(U36,Hraci!$A$1:$I$1000,2,0),IF(TYPE(INDIRECT(ADDRESS(ROW() + $A$9-7 + (ROW()-11)*4,2,1,1,"Internet")))&gt;1,INDIRECT(ADDRESS(ROW() + $A$9-7 + (ROW()-11)*4,2,1,1,"Internet"))," "))</f>
        <v xml:space="preserve"> </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0"/>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f ca="1">IF(TYPE(VLOOKUP(H36,Nasazení!$A$3:$E$130,5,0))&lt;4,VLOOKUP(H36,Nasazení!$A$3:$E$130,5,0),0)</f>
        <v>0</v>
      </c>
      <c r="AI36" s="514" t="str">
        <f ca="1">IF(N($AH36)&gt;0,VLOOKUP($AH36,Body!$A$4:$F$259,5,0),"")</f>
        <v/>
      </c>
      <c r="AJ36" s="515" t="str">
        <f ca="1">IF(N($AH36)&gt;0,VLOOKUP($AH36,Body!$A$4:$F$259,6,0),"")</f>
        <v/>
      </c>
      <c r="AK36" s="514" t="str">
        <f ca="1">IF(N($AH36)&gt;0,VLOOKUP($AH36,Body!$A$4:$F$259,2,0),"")</f>
        <v/>
      </c>
      <c r="AL36" s="516" t="str">
        <f t="shared" ca="1" si="11"/>
        <v/>
      </c>
      <c r="AM36" s="517">
        <f t="shared" ca="1" si="12"/>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3"/>
        <v>0</v>
      </c>
    </row>
    <row r="37" spans="1:44" ht="14.25">
      <c r="A37" s="468">
        <f t="shared" ca="1" si="0"/>
        <v>0</v>
      </c>
      <c r="B37" s="468">
        <f t="shared" ca="1" si="1"/>
        <v>0</v>
      </c>
      <c r="C37" s="518">
        <f t="shared" ca="1" si="2"/>
        <v>0</v>
      </c>
      <c r="D37" s="468">
        <f t="shared" ca="1" si="3"/>
        <v>99999</v>
      </c>
      <c r="E37" s="468">
        <f t="shared" ca="1" si="4"/>
        <v>9999</v>
      </c>
      <c r="F37" s="469" t="str">
        <f t="shared" ca="1" si="5"/>
        <v>00000000000000000000978544</v>
      </c>
      <c r="G37" s="509" t="b">
        <f t="shared" ca="1" si="6"/>
        <v>1</v>
      </c>
      <c r="H37" s="510">
        <f t="shared" si="7"/>
        <v>27</v>
      </c>
      <c r="I37" s="501" t="str">
        <f t="shared" ca="1" si="8"/>
        <v/>
      </c>
      <c r="J37" s="511" t="str">
        <f ca="1">IF(N(I37)&gt;0,VLOOKUP(I37,Hraci!$A$1:$I$1000,2,0),IF(TYPE(INDIRECT(ADDRESS(ROW() + $A$9-9 + (ROW()-11)*4,2,1,1,"Internet")))&gt;1,INDIRECT(ADDRESS(ROW() + $A$9-9 + (ROW()-11)*4,2,1,1,"Internet"))," "))</f>
        <v xml:space="preserve"> </v>
      </c>
      <c r="K37" s="512" t="str">
        <f ca="1">IF(N(I37)&gt;0,VLOOKUP(I37,Hraci!$A$1:$I$1000,3,0)," ")</f>
        <v xml:space="preserve"> </v>
      </c>
      <c r="L37" s="512" t="str">
        <f ca="1">IF(N(I37)&gt;0,VLOOKUP(I37,Hraci!$A$1:$I$1000,5,0),IF(TYPE(INDIRECT(ADDRESS(ROW() + $A$9-9 + (ROW()-11)*4,3,1,1,"Internet")))&gt;1,INDIRECT(ADDRESS(ROW() + $A$9-9 + (ROW()-11)*4,3,1,1,"Internet"))," "))</f>
        <v xml:space="preserve"> </v>
      </c>
      <c r="M37" s="512">
        <f ca="1">IF(N(I37)=0,9999,VLOOKUP(I37,Hraci!$A$1:$I$1000,8,0))</f>
        <v>9999</v>
      </c>
      <c r="N37" s="513">
        <f ca="1">IF(N(I37)=0,0,VLOOKUP(I37,Hraci!$A$1:$I$1000,9,0))</f>
        <v>0</v>
      </c>
      <c r="O37" s="501" t="str">
        <f t="shared" ca="1" si="9"/>
        <v/>
      </c>
      <c r="P37" s="511" t="str">
        <f ca="1">IF(N(O37)&gt;0,VLOOKUP(O37,Hraci!$A$1:$I$1000,2,0),IF(TYPE(INDIRECT(ADDRESS(ROW() + $A$9-8 + (ROW()-11)*4,2,1,1,"Internet")))&gt;1,INDIRECT(ADDRESS(ROW() + $A$9-8 + (ROW()-11)*4,2,1,1,"Internet"))," "))</f>
        <v xml:space="preserve"> </v>
      </c>
      <c r="Q37" s="512" t="str">
        <f ca="1">IF(N(O37)&gt;0,VLOOKUP(O37,Hraci!$A$1:$I$1000,3,0)," ")</f>
        <v xml:space="preserve"> </v>
      </c>
      <c r="R37" s="512" t="str">
        <f ca="1">IF(N(O37)&gt;0,VLOOKUP(O37,Hraci!$A$1:$I$1000,5,0),IF(TYPE(INDIRECT(ADDRESS(ROW() + $A$9-8 + (ROW()-11)*4,3,1,1,"Internet")))&gt;1,INDIRECT(ADDRESS(ROW() + $A$9-8 + (ROW()-11)*4,3,1,1,"Internet"))," "))</f>
        <v xml:space="preserve"> </v>
      </c>
      <c r="S37" s="512">
        <f ca="1">IF(N(O37)=0,9999,VLOOKUP(O37,Hraci!$A$1:$I$1000,8,0))</f>
        <v>9999</v>
      </c>
      <c r="T37" s="513">
        <f ca="1">IF(N(O37)=0,0,VLOOKUP(O37,Hraci!$A$1:$I$1000,9,0))</f>
        <v>0</v>
      </c>
      <c r="U37" s="501" t="str">
        <f t="shared" ca="1" si="14"/>
        <v/>
      </c>
      <c r="V37" s="511" t="str">
        <f ca="1">IF(N(U37)&gt;0,VLOOKUP(U37,Hraci!$A$1:$I$1000,2,0),IF(TYPE(INDIRECT(ADDRESS(ROW() + $A$9-7 + (ROW()-11)*4,2,1,1,"Internet")))&gt;1,INDIRECT(ADDRESS(ROW() + $A$9-7 + (ROW()-11)*4,2,1,1,"Internet"))," "))</f>
        <v xml:space="preserve"> </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0"/>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f ca="1">IF(TYPE(VLOOKUP(H37,Nasazení!$A$3:$E$130,5,0))&lt;4,VLOOKUP(H37,Nasazení!$A$3:$E$130,5,0),0)</f>
        <v>0</v>
      </c>
      <c r="AI37" s="514" t="str">
        <f ca="1">IF(N($AH37)&gt;0,VLOOKUP($AH37,Body!$A$4:$F$259,5,0),"")</f>
        <v/>
      </c>
      <c r="AJ37" s="515" t="str">
        <f ca="1">IF(N($AH37)&gt;0,VLOOKUP($AH37,Body!$A$4:$F$259,6,0),"")</f>
        <v/>
      </c>
      <c r="AK37" s="514" t="str">
        <f ca="1">IF(N($AH37)&gt;0,VLOOKUP($AH37,Body!$A$4:$F$259,2,0),"")</f>
        <v/>
      </c>
      <c r="AL37" s="516" t="str">
        <f t="shared" ca="1" si="11"/>
        <v/>
      </c>
      <c r="AM37" s="517">
        <f t="shared" ca="1" si="12"/>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3"/>
        <v>0</v>
      </c>
    </row>
    <row r="38" spans="1:44" ht="14.25">
      <c r="A38" s="468">
        <f t="shared" ca="1" si="0"/>
        <v>0</v>
      </c>
      <c r="B38" s="468">
        <f t="shared" ca="1" si="1"/>
        <v>0</v>
      </c>
      <c r="C38" s="518">
        <f t="shared" ca="1" si="2"/>
        <v>0</v>
      </c>
      <c r="D38" s="512">
        <f t="shared" ca="1" si="3"/>
        <v>99999</v>
      </c>
      <c r="E38" s="468">
        <f t="shared" ca="1" si="4"/>
        <v>9999</v>
      </c>
      <c r="F38" s="469" t="str">
        <f t="shared" ca="1" si="5"/>
        <v>00000000000000000000257906</v>
      </c>
      <c r="G38" s="509" t="b">
        <f t="shared" ca="1" si="6"/>
        <v>1</v>
      </c>
      <c r="H38" s="510">
        <f t="shared" si="7"/>
        <v>28</v>
      </c>
      <c r="I38" s="501" t="str">
        <f t="shared" ca="1" si="8"/>
        <v/>
      </c>
      <c r="J38" s="511" t="str">
        <f ca="1">IF(N(I38)&gt;0,VLOOKUP(I38,Hraci!$A$1:$I$1000,2,0),IF(TYPE(INDIRECT(ADDRESS(ROW() + $A$9-9 + (ROW()-11)*4,2,1,1,"Internet")))&gt;1,INDIRECT(ADDRESS(ROW() + $A$9-9 + (ROW()-11)*4,2,1,1,"Internet"))," "))</f>
        <v xml:space="preserve"> </v>
      </c>
      <c r="K38" s="512" t="str">
        <f ca="1">IF(N(I38)&gt;0,VLOOKUP(I38,Hraci!$A$1:$I$1000,3,0)," ")</f>
        <v xml:space="preserve"> </v>
      </c>
      <c r="L38" s="512" t="str">
        <f ca="1">IF(N(I38)&gt;0,VLOOKUP(I38,Hraci!$A$1:$I$1000,5,0),IF(TYPE(INDIRECT(ADDRESS(ROW() + $A$9-9 + (ROW()-11)*4,3,1,1,"Internet")))&gt;1,INDIRECT(ADDRESS(ROW() + $A$9-9 + (ROW()-11)*4,3,1,1,"Internet"))," "))</f>
        <v xml:space="preserve"> </v>
      </c>
      <c r="M38" s="512">
        <f ca="1">IF(N(I38)=0,9999,VLOOKUP(I38,Hraci!$A$1:$I$1000,8,0))</f>
        <v>9999</v>
      </c>
      <c r="N38" s="513">
        <f ca="1">IF(N(I38)=0,0,VLOOKUP(I38,Hraci!$A$1:$I$1000,9,0))</f>
        <v>0</v>
      </c>
      <c r="O38" s="501" t="str">
        <f t="shared" ca="1" si="9"/>
        <v/>
      </c>
      <c r="P38" s="511" t="str">
        <f ca="1">IF(N(O38)&gt;0,VLOOKUP(O38,Hraci!$A$1:$I$1000,2,0),IF(TYPE(INDIRECT(ADDRESS(ROW() + $A$9-8 + (ROW()-11)*4,2,1,1,"Internet")))&gt;1,INDIRECT(ADDRESS(ROW() + $A$9-8 + (ROW()-11)*4,2,1,1,"Internet"))," "))</f>
        <v xml:space="preserve"> </v>
      </c>
      <c r="Q38" s="512" t="str">
        <f ca="1">IF(N(O38)&gt;0,VLOOKUP(O38,Hraci!$A$1:$I$1000,3,0)," ")</f>
        <v xml:space="preserve"> </v>
      </c>
      <c r="R38" s="512" t="str">
        <f ca="1">IF(N(O38)&gt;0,VLOOKUP(O38,Hraci!$A$1:$I$1000,5,0),IF(TYPE(INDIRECT(ADDRESS(ROW() + $A$9-8 + (ROW()-11)*4,3,1,1,"Internet")))&gt;1,INDIRECT(ADDRESS(ROW() + $A$9-8 + (ROW()-11)*4,3,1,1,"Internet"))," "))</f>
        <v xml:space="preserve"> </v>
      </c>
      <c r="S38" s="512">
        <f ca="1">IF(N(O38)=0,9999,VLOOKUP(O38,Hraci!$A$1:$I$1000,8,0))</f>
        <v>9999</v>
      </c>
      <c r="T38" s="513">
        <f ca="1">IF(N(O38)=0,0,VLOOKUP(O38,Hraci!$A$1:$I$1000,9,0))</f>
        <v>0</v>
      </c>
      <c r="U38" s="501" t="str">
        <f t="shared" ca="1" si="14"/>
        <v/>
      </c>
      <c r="V38" s="511" t="str">
        <f ca="1">IF(N(U38)&gt;0,VLOOKUP(U38,Hraci!$A$1:$I$1000,2,0),IF(TYPE(INDIRECT(ADDRESS(ROW() + $A$9-7 + (ROW()-11)*4,2,1,1,"Internet")))&gt;1,INDIRECT(ADDRESS(ROW() + $A$9-7 + (ROW()-11)*4,2,1,1,"Internet"))," "))</f>
        <v xml:space="preserve"> </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0"/>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1"/>
        <v/>
      </c>
      <c r="AM38" s="517">
        <f t="shared" ca="1" si="12"/>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3"/>
        <v>0</v>
      </c>
    </row>
    <row r="39" spans="1:44" ht="14.25">
      <c r="A39" s="468">
        <f t="shared" ca="1" si="0"/>
        <v>0</v>
      </c>
      <c r="B39" s="468">
        <f t="shared" ca="1" si="1"/>
        <v>0</v>
      </c>
      <c r="C39" s="518">
        <f t="shared" ca="1" si="2"/>
        <v>0</v>
      </c>
      <c r="D39" s="468">
        <f t="shared" ca="1" si="3"/>
        <v>99999</v>
      </c>
      <c r="E39" s="468">
        <f t="shared" ca="1" si="4"/>
        <v>9999</v>
      </c>
      <c r="F39" s="469" t="str">
        <f t="shared" ca="1" si="5"/>
        <v>00000000000000000000363936</v>
      </c>
      <c r="G39" s="509" t="b">
        <f t="shared" ca="1" si="6"/>
        <v>1</v>
      </c>
      <c r="H39" s="510">
        <f t="shared" si="7"/>
        <v>29</v>
      </c>
      <c r="I39" s="501" t="str">
        <f t="shared" ca="1" si="8"/>
        <v/>
      </c>
      <c r="J39" s="511" t="str">
        <f ca="1">IF(N(I39)&gt;0,VLOOKUP(I39,Hraci!$A$1:$I$1000,2,0),IF(TYPE(INDIRECT(ADDRESS(ROW() + $A$9-9 + (ROW()-11)*4,2,1,1,"Internet")))&gt;1,INDIRECT(ADDRESS(ROW() + $A$9-9 + (ROW()-11)*4,2,1,1,"Internet"))," "))</f>
        <v xml:space="preserve"> </v>
      </c>
      <c r="K39" s="512" t="str">
        <f ca="1">IF(N(I39)&gt;0,VLOOKUP(I39,Hraci!$A$1:$I$1000,3,0)," ")</f>
        <v xml:space="preserve"> </v>
      </c>
      <c r="L39" s="512" t="str">
        <f ca="1">IF(N(I39)&gt;0,VLOOKUP(I39,Hraci!$A$1:$I$1000,5,0),IF(TYPE(INDIRECT(ADDRESS(ROW() + $A$9-9 + (ROW()-11)*4,3,1,1,"Internet")))&gt;1,INDIRECT(ADDRESS(ROW() + $A$9-9 + (ROW()-11)*4,3,1,1,"Internet"))," "))</f>
        <v xml:space="preserve"> </v>
      </c>
      <c r="M39" s="512">
        <f ca="1">IF(N(I39)=0,9999,VLOOKUP(I39,Hraci!$A$1:$I$1000,8,0))</f>
        <v>9999</v>
      </c>
      <c r="N39" s="513">
        <f ca="1">IF(N(I39)=0,0,VLOOKUP(I39,Hraci!$A$1:$I$1000,9,0))</f>
        <v>0</v>
      </c>
      <c r="O39" s="501" t="str">
        <f t="shared" ca="1" si="9"/>
        <v/>
      </c>
      <c r="P39" s="511" t="str">
        <f ca="1">IF(N(O39)&gt;0,VLOOKUP(O39,Hraci!$A$1:$I$1000,2,0),IF(TYPE(INDIRECT(ADDRESS(ROW() + $A$9-8 + (ROW()-11)*4,2,1,1,"Internet")))&gt;1,INDIRECT(ADDRESS(ROW() + $A$9-8 + (ROW()-11)*4,2,1,1,"Internet"))," "))</f>
        <v xml:space="preserve"> </v>
      </c>
      <c r="Q39" s="512" t="str">
        <f ca="1">IF(N(O39)&gt;0,VLOOKUP(O39,Hraci!$A$1:$I$1000,3,0)," ")</f>
        <v xml:space="preserve"> </v>
      </c>
      <c r="R39" s="512" t="str">
        <f ca="1">IF(N(O39)&gt;0,VLOOKUP(O39,Hraci!$A$1:$I$1000,5,0),IF(TYPE(INDIRECT(ADDRESS(ROW() + $A$9-8 + (ROW()-11)*4,3,1,1,"Internet")))&gt;1,INDIRECT(ADDRESS(ROW() + $A$9-8 + (ROW()-11)*4,3,1,1,"Internet"))," "))</f>
        <v xml:space="preserve"> </v>
      </c>
      <c r="S39" s="512">
        <f ca="1">IF(N(O39)=0,9999,VLOOKUP(O39,Hraci!$A$1:$I$1000,8,0))</f>
        <v>9999</v>
      </c>
      <c r="T39" s="513">
        <f ca="1">IF(N(O39)=0,0,VLOOKUP(O39,Hraci!$A$1:$I$1000,9,0))</f>
        <v>0</v>
      </c>
      <c r="U39" s="501" t="str">
        <f t="shared" ca="1" si="14"/>
        <v/>
      </c>
      <c r="V39" s="511" t="str">
        <f ca="1">IF(N(U39)&gt;0,VLOOKUP(U39,Hraci!$A$1:$I$1000,2,0),IF(TYPE(INDIRECT(ADDRESS(ROW() + $A$9-7 + (ROW()-11)*4,2,1,1,"Internet")))&gt;1,INDIRECT(ADDRESS(ROW() + $A$9-7 + (ROW()-11)*4,2,1,1,"Internet"))," "))</f>
        <v xml:space="preserve"> </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0"/>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1"/>
        <v/>
      </c>
      <c r="AM39" s="517">
        <f t="shared" ca="1" si="12"/>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3"/>
        <v>0</v>
      </c>
    </row>
    <row r="40" spans="1:44" ht="14.25">
      <c r="A40" s="468">
        <f t="shared" ca="1" si="0"/>
        <v>0</v>
      </c>
      <c r="B40" s="468">
        <f t="shared" ca="1" si="1"/>
        <v>0</v>
      </c>
      <c r="C40" s="518">
        <f t="shared" ca="1" si="2"/>
        <v>0</v>
      </c>
      <c r="D40" s="468">
        <f t="shared" ca="1" si="3"/>
        <v>99999</v>
      </c>
      <c r="E40" s="468">
        <f t="shared" ca="1" si="4"/>
        <v>9999</v>
      </c>
      <c r="F40" s="469" t="str">
        <f t="shared" ca="1" si="5"/>
        <v>00000000000000000000089095</v>
      </c>
      <c r="G40" s="509" t="b">
        <f t="shared" ca="1" si="6"/>
        <v>1</v>
      </c>
      <c r="H40" s="510">
        <f t="shared" si="7"/>
        <v>30</v>
      </c>
      <c r="I40" s="501" t="str">
        <f t="shared" ca="1" si="8"/>
        <v/>
      </c>
      <c r="J40" s="511" t="str">
        <f ca="1">IF(N(I40)&gt;0,VLOOKUP(I40,Hraci!$A$1:$I$1000,2,0),IF(TYPE(INDIRECT(ADDRESS(ROW() + $A$9-9 + (ROW()-11)*4,2,1,1,"Internet")))&gt;1,INDIRECT(ADDRESS(ROW() + $A$9-9 + (ROW()-11)*4,2,1,1,"Internet"))," "))</f>
        <v xml:space="preserve"> </v>
      </c>
      <c r="K40" s="512" t="str">
        <f ca="1">IF(N(I40)&gt;0,VLOOKUP(I40,Hraci!$A$1:$I$1000,3,0)," ")</f>
        <v xml:space="preserve"> </v>
      </c>
      <c r="L40" s="512" t="str">
        <f ca="1">IF(N(I40)&gt;0,VLOOKUP(I40,Hraci!$A$1:$I$1000,5,0),IF(TYPE(INDIRECT(ADDRESS(ROW() + $A$9-9 + (ROW()-11)*4,3,1,1,"Internet")))&gt;1,INDIRECT(ADDRESS(ROW() + $A$9-9 + (ROW()-11)*4,3,1,1,"Internet"))," "))</f>
        <v xml:space="preserve"> </v>
      </c>
      <c r="M40" s="512">
        <f ca="1">IF(N(I40)=0,9999,VLOOKUP(I40,Hraci!$A$1:$I$1000,8,0))</f>
        <v>9999</v>
      </c>
      <c r="N40" s="513">
        <f ca="1">IF(N(I40)=0,0,VLOOKUP(I40,Hraci!$A$1:$I$1000,9,0))</f>
        <v>0</v>
      </c>
      <c r="O40" s="501" t="str">
        <f t="shared" ca="1" si="9"/>
        <v/>
      </c>
      <c r="P40" s="511" t="str">
        <f ca="1">IF(N(O40)&gt;0,VLOOKUP(O40,Hraci!$A$1:$I$1000,2,0),IF(TYPE(INDIRECT(ADDRESS(ROW() + $A$9-8 + (ROW()-11)*4,2,1,1,"Internet")))&gt;1,INDIRECT(ADDRESS(ROW() + $A$9-8 + (ROW()-11)*4,2,1,1,"Internet"))," "))</f>
        <v xml:space="preserve"> </v>
      </c>
      <c r="Q40" s="512" t="str">
        <f ca="1">IF(N(O40)&gt;0,VLOOKUP(O40,Hraci!$A$1:$I$1000,3,0)," ")</f>
        <v xml:space="preserve"> </v>
      </c>
      <c r="R40" s="512" t="str">
        <f ca="1">IF(N(O40)&gt;0,VLOOKUP(O40,Hraci!$A$1:$I$1000,5,0),IF(TYPE(INDIRECT(ADDRESS(ROW() + $A$9-8 + (ROW()-11)*4,3,1,1,"Internet")))&gt;1,INDIRECT(ADDRESS(ROW() + $A$9-8 + (ROW()-11)*4,3,1,1,"Internet"))," "))</f>
        <v xml:space="preserve"> </v>
      </c>
      <c r="S40" s="512">
        <f ca="1">IF(N(O40)=0,9999,VLOOKUP(O40,Hraci!$A$1:$I$1000,8,0))</f>
        <v>9999</v>
      </c>
      <c r="T40" s="513">
        <f ca="1">IF(N(O40)=0,0,VLOOKUP(O40,Hraci!$A$1:$I$1000,9,0))</f>
        <v>0</v>
      </c>
      <c r="U40" s="501" t="str">
        <f t="shared" ca="1" si="14"/>
        <v/>
      </c>
      <c r="V40" s="511" t="str">
        <f ca="1">IF(N(U40)&gt;0,VLOOKUP(U40,Hraci!$A$1:$I$1000,2,0),IF(TYPE(INDIRECT(ADDRESS(ROW() + $A$9-7 + (ROW()-11)*4,2,1,1,"Internet")))&gt;1,INDIRECT(ADDRESS(ROW() + $A$9-7 + (ROW()-11)*4,2,1,1,"Internet"))," "))</f>
        <v xml:space="preserve"> </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0"/>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1"/>
        <v/>
      </c>
      <c r="AM40" s="517">
        <f t="shared" ca="1" si="12"/>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3"/>
        <v>0</v>
      </c>
    </row>
    <row r="41" spans="1:44" ht="14.25">
      <c r="A41" s="468">
        <f t="shared" ca="1" si="0"/>
        <v>0</v>
      </c>
      <c r="B41" s="468">
        <f t="shared" ca="1" si="1"/>
        <v>0</v>
      </c>
      <c r="C41" s="518">
        <f t="shared" ca="1" si="2"/>
        <v>0</v>
      </c>
      <c r="D41" s="468">
        <f t="shared" ca="1" si="3"/>
        <v>99999</v>
      </c>
      <c r="E41" s="468">
        <f t="shared" ca="1" si="4"/>
        <v>9999</v>
      </c>
      <c r="F41" s="469" t="str">
        <f t="shared" ca="1" si="5"/>
        <v>00000000000000000000631425</v>
      </c>
      <c r="G41" s="509" t="b">
        <f t="shared" ca="1" si="6"/>
        <v>1</v>
      </c>
      <c r="H41" s="510">
        <f t="shared" si="7"/>
        <v>31</v>
      </c>
      <c r="I41" s="501" t="str">
        <f t="shared" ca="1" si="8"/>
        <v/>
      </c>
      <c r="J41" s="511" t="str">
        <f ca="1">IF(N(I41)&gt;0,VLOOKUP(I41,Hraci!$A$1:$I$1000,2,0),IF(TYPE(INDIRECT(ADDRESS(ROW() + $A$9-9 + (ROW()-11)*4,2,1,1,"Internet")))&gt;1,INDIRECT(ADDRESS(ROW() + $A$9-9 + (ROW()-11)*4,2,1,1,"Internet"))," "))</f>
        <v xml:space="preserve"> </v>
      </c>
      <c r="K41" s="512" t="str">
        <f ca="1">IF(N(I41)&gt;0,VLOOKUP(I41,Hraci!$A$1:$I$1000,3,0)," ")</f>
        <v xml:space="preserve"> </v>
      </c>
      <c r="L41" s="512" t="str">
        <f ca="1">IF(N(I41)&gt;0,VLOOKUP(I41,Hraci!$A$1:$I$1000,5,0),IF(TYPE(INDIRECT(ADDRESS(ROW() + $A$9-9 + (ROW()-11)*4,3,1,1,"Internet")))&gt;1,INDIRECT(ADDRESS(ROW() + $A$9-9 + (ROW()-11)*4,3,1,1,"Internet"))," "))</f>
        <v xml:space="preserve"> </v>
      </c>
      <c r="M41" s="512">
        <f ca="1">IF(N(I41)=0,9999,VLOOKUP(I41,Hraci!$A$1:$I$1000,8,0))</f>
        <v>9999</v>
      </c>
      <c r="N41" s="513">
        <f ca="1">IF(N(I41)=0,0,VLOOKUP(I41,Hraci!$A$1:$I$1000,9,0))</f>
        <v>0</v>
      </c>
      <c r="O41" s="501" t="str">
        <f t="shared" ca="1" si="9"/>
        <v/>
      </c>
      <c r="P41" s="511" t="str">
        <f ca="1">IF(N(O41)&gt;0,VLOOKUP(O41,Hraci!$A$1:$I$1000,2,0),IF(TYPE(INDIRECT(ADDRESS(ROW() + $A$9-8 + (ROW()-11)*4,2,1,1,"Internet")))&gt;1,INDIRECT(ADDRESS(ROW() + $A$9-8 + (ROW()-11)*4,2,1,1,"Internet"))," "))</f>
        <v xml:space="preserve"> </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4"/>
        <v/>
      </c>
      <c r="V41" s="511" t="str">
        <f ca="1">IF(N(U41)&gt;0,VLOOKUP(U41,Hraci!$A$1:$I$1000,2,0),IF(TYPE(INDIRECT(ADDRESS(ROW() + $A$9-7 + (ROW()-11)*4,2,1,1,"Internet")))&gt;1,INDIRECT(ADDRESS(ROW() + $A$9-7 + (ROW()-11)*4,2,1,1,"Internet"))," "))</f>
        <v xml:space="preserve"> </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0"/>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1"/>
        <v/>
      </c>
      <c r="AM41" s="517">
        <f t="shared" ca="1" si="12"/>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3"/>
        <v>0</v>
      </c>
    </row>
    <row r="42" spans="1:44" ht="14.25">
      <c r="A42" s="468">
        <f t="shared" ca="1" si="0"/>
        <v>0</v>
      </c>
      <c r="B42" s="468">
        <f t="shared" ca="1" si="1"/>
        <v>0</v>
      </c>
      <c r="C42" s="518">
        <f t="shared" ca="1" si="2"/>
        <v>0</v>
      </c>
      <c r="D42" s="468">
        <f t="shared" ca="1" si="3"/>
        <v>99999</v>
      </c>
      <c r="E42" s="468">
        <f t="shared" ca="1" si="4"/>
        <v>9999</v>
      </c>
      <c r="F42" s="469" t="str">
        <f t="shared" ca="1" si="5"/>
        <v>00000000000000000000878367</v>
      </c>
      <c r="G42" s="509" t="b">
        <f t="shared" ca="1" si="6"/>
        <v>1</v>
      </c>
      <c r="H42" s="510">
        <f t="shared" si="7"/>
        <v>32</v>
      </c>
      <c r="I42" s="501" t="str">
        <f t="shared" ca="1" si="8"/>
        <v/>
      </c>
      <c r="J42" s="511" t="str">
        <f ca="1">IF(N(I42)&gt;0,VLOOKUP(I42,Hraci!$A$1:$I$1000,2,0),IF(TYPE(INDIRECT(ADDRESS(ROW() + $A$9-9 + (ROW()-11)*4,2,1,1,"Internet")))&gt;1,INDIRECT(ADDRESS(ROW() + $A$9-9 + (ROW()-11)*4,2,1,1,"Internet"))," "))</f>
        <v xml:space="preserve"> </v>
      </c>
      <c r="K42" s="512" t="str">
        <f ca="1">IF(N(I42)&gt;0,VLOOKUP(I42,Hraci!$A$1:$I$1000,3,0)," ")</f>
        <v xml:space="preserve"> </v>
      </c>
      <c r="L42" s="512" t="str">
        <f ca="1">IF(N(I42)&gt;0,VLOOKUP(I42,Hraci!$A$1:$I$1000,5,0),IF(TYPE(INDIRECT(ADDRESS(ROW() + $A$9-9 + (ROW()-11)*4,3,1,1,"Internet")))&gt;1,INDIRECT(ADDRESS(ROW() + $A$9-9 + (ROW()-11)*4,3,1,1,"Internet"))," "))</f>
        <v xml:space="preserve"> </v>
      </c>
      <c r="M42" s="512">
        <f ca="1">IF(N(I42)=0,9999,VLOOKUP(I42,Hraci!$A$1:$I$1000,8,0))</f>
        <v>9999</v>
      </c>
      <c r="N42" s="513">
        <f ca="1">IF(N(I42)=0,0,VLOOKUP(I42,Hraci!$A$1:$I$1000,9,0))</f>
        <v>0</v>
      </c>
      <c r="O42" s="501" t="str">
        <f t="shared" ca="1" si="9"/>
        <v/>
      </c>
      <c r="P42" s="511" t="str">
        <f ca="1">IF(N(O42)&gt;0,VLOOKUP(O42,Hraci!$A$1:$I$1000,2,0),IF(TYPE(INDIRECT(ADDRESS(ROW() + $A$9-8 + (ROW()-11)*4,2,1,1,"Internet")))&gt;1,INDIRECT(ADDRESS(ROW() + $A$9-8 + (ROW()-11)*4,2,1,1,"Internet"))," "))</f>
        <v xml:space="preserve"> </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4"/>
        <v/>
      </c>
      <c r="V42" s="511" t="str">
        <f ca="1">IF(N(U42)&gt;0,VLOOKUP(U42,Hraci!$A$1:$I$1000,2,0),IF(TYPE(INDIRECT(ADDRESS(ROW() + $A$9-7 + (ROW()-11)*4,2,1,1,"Internet")))&gt;1,INDIRECT(ADDRESS(ROW() + $A$9-7 + (ROW()-11)*4,2,1,1,"Internet"))," "))</f>
        <v xml:space="preserve"> </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0"/>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1"/>
        <v/>
      </c>
      <c r="AM42" s="517">
        <f t="shared" ca="1" si="12"/>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3"/>
        <v>0</v>
      </c>
    </row>
    <row r="43" spans="1:44" ht="14.25">
      <c r="A43" s="468">
        <f t="shared" ca="1" si="0"/>
        <v>0</v>
      </c>
      <c r="B43" s="468">
        <f t="shared" ca="1" si="1"/>
        <v>0</v>
      </c>
      <c r="C43" s="518">
        <f t="shared" ca="1" si="2"/>
        <v>0</v>
      </c>
      <c r="D43" s="468">
        <f t="shared" ca="1" si="3"/>
        <v>99999</v>
      </c>
      <c r="E43" s="468">
        <f t="shared" ca="1" si="4"/>
        <v>9999</v>
      </c>
      <c r="F43" s="469" t="str">
        <f t="shared" ca="1" si="5"/>
        <v>00000000000000000000817562</v>
      </c>
      <c r="G43" s="509" t="b">
        <f t="shared" ca="1" si="6"/>
        <v>1</v>
      </c>
      <c r="H43" s="510">
        <f t="shared" si="7"/>
        <v>33</v>
      </c>
      <c r="I43" s="501" t="str">
        <f t="shared" ca="1" si="8"/>
        <v/>
      </c>
      <c r="J43" s="511" t="str">
        <f ca="1">IF(N(I43)&gt;0,VLOOKUP(I43,Hraci!$A$1:$I$1000,2,0),IF(TYPE(INDIRECT(ADDRESS(ROW() + $A$9-9 + (ROW()-11)*4,2,1,1,"Internet")))&gt;1,INDIRECT(ADDRESS(ROW() + $A$9-9 + (ROW()-11)*4,2,1,1,"Internet"))," "))</f>
        <v xml:space="preserve"> </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 xml:space="preserve"> </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4"/>
        <v/>
      </c>
      <c r="V43" s="511" t="str">
        <f ca="1">IF(N(U43)&gt;0,VLOOKUP(U43,Hraci!$A$1:$I$1000,2,0),IF(TYPE(INDIRECT(ADDRESS(ROW() + $A$9-7 + (ROW()-11)*4,2,1,1,"Internet")))&gt;1,INDIRECT(ADDRESS(ROW() + $A$9-7 + (ROW()-11)*4,2,1,1,"Internet"))," "))</f>
        <v xml:space="preserve"> </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0"/>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2"/>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3"/>
        <v>0</v>
      </c>
    </row>
    <row r="44" spans="1:44" ht="14.25">
      <c r="A44" s="468">
        <f t="shared" ca="1" si="0"/>
        <v>0</v>
      </c>
      <c r="B44" s="468">
        <f t="shared" ca="1" si="1"/>
        <v>0</v>
      </c>
      <c r="C44" s="518">
        <f t="shared" ca="1" si="2"/>
        <v>0</v>
      </c>
      <c r="D44" s="468">
        <f t="shared" ca="1" si="3"/>
        <v>99999</v>
      </c>
      <c r="E44" s="468">
        <f t="shared" ca="1" si="4"/>
        <v>9999</v>
      </c>
      <c r="F44" s="469" t="str">
        <f t="shared" ca="1" si="5"/>
        <v>00000000000000000000672149</v>
      </c>
      <c r="G44" s="509" t="b">
        <f t="shared" ca="1" si="6"/>
        <v>1</v>
      </c>
      <c r="H44" s="510">
        <f t="shared" si="7"/>
        <v>34</v>
      </c>
      <c r="I44" s="501" t="str">
        <f t="shared" ca="1" si="8"/>
        <v/>
      </c>
      <c r="J44" s="511" t="str">
        <f ca="1">IF(N(I44)&gt;0,VLOOKUP(I44,Hraci!$A$1:$I$1000,2,0),IF(TYPE(INDIRECT(ADDRESS(ROW() + $A$9-9 + (ROW()-11)*4,2,1,1,"Internet")))&gt;1,INDIRECT(ADDRESS(ROW() + $A$9-9 + (ROW()-11)*4,2,1,1,"Internet"))," "))</f>
        <v xml:space="preserve"> </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 xml:space="preserve"> </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4"/>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0"/>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2"/>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3"/>
        <v>0</v>
      </c>
    </row>
    <row r="45" spans="1:44" ht="14.25">
      <c r="A45" s="468">
        <f t="shared" ca="1" si="0"/>
        <v>0</v>
      </c>
      <c r="B45" s="468">
        <f t="shared" ca="1" si="1"/>
        <v>0</v>
      </c>
      <c r="C45" s="518">
        <f t="shared" ca="1" si="2"/>
        <v>0</v>
      </c>
      <c r="D45" s="468">
        <f t="shared" ca="1" si="3"/>
        <v>99999</v>
      </c>
      <c r="E45" s="468">
        <f t="shared" ca="1" si="4"/>
        <v>9999</v>
      </c>
      <c r="F45" s="469" t="str">
        <f t="shared" ca="1" si="5"/>
        <v>00000000000000000000036183</v>
      </c>
      <c r="G45" s="509" t="b">
        <f t="shared" ca="1" si="6"/>
        <v>1</v>
      </c>
      <c r="H45" s="510">
        <f t="shared" si="7"/>
        <v>35</v>
      </c>
      <c r="I45" s="501" t="str">
        <f t="shared" ca="1" si="8"/>
        <v/>
      </c>
      <c r="J45" s="511" t="str">
        <f ca="1">IF(N(I45)&gt;0,VLOOKUP(I45,Hraci!$A$1:$I$1000,2,0),IF(TYPE(INDIRECT(ADDRESS(ROW() + $A$9-9 + (ROW()-11)*4,2,1,1,"Internet")))&gt;1,INDIRECT(ADDRESS(ROW() + $A$9-9 + (ROW()-11)*4,2,1,1,"Internet"))," "))</f>
        <v xml:space="preserve"> </v>
      </c>
      <c r="K45" s="512" t="str">
        <f ca="1">IF(N(I45)&gt;0,VLOOKUP(I45,Hraci!$A$1:$I$1000,3,0)," ")</f>
        <v xml:space="preserve"> </v>
      </c>
      <c r="L45" s="512" t="str">
        <f ca="1">IF(N(I45)&gt;0,VLOOKUP(I45,Hraci!$A$1:$I$1000,5,0),IF(TYPE(INDIRECT(ADDRESS(ROW() + $A$9-9 + (ROW()-11)*4,3,1,1,"Internet")))&gt;1,INDIRECT(ADDRESS(ROW() + $A$9-9 + (ROW()-11)*4,3,1,1,"Internet"))," "))</f>
        <v xml:space="preserve"> </v>
      </c>
      <c r="M45" s="512">
        <f ca="1">IF(N(I45)=0,9999,VLOOKUP(I45,Hraci!$A$1:$I$1000,8,0))</f>
        <v>9999</v>
      </c>
      <c r="N45" s="513">
        <f ca="1">IF(N(I45)=0,0,VLOOKUP(I45,Hraci!$A$1:$I$1000,9,0))</f>
        <v>0</v>
      </c>
      <c r="O45" s="501" t="str">
        <f t="shared" ca="1" si="9"/>
        <v/>
      </c>
      <c r="P45" s="511" t="str">
        <f ca="1">IF(N(O45)&gt;0,VLOOKUP(O45,Hraci!$A$1:$I$1000,2,0),IF(TYPE(INDIRECT(ADDRESS(ROW() + $A$9-8 + (ROW()-11)*4,2,1,1,"Internet")))&gt;1,INDIRECT(ADDRESS(ROW() + $A$9-8 + (ROW()-11)*4,2,1,1,"Internet"))," "))</f>
        <v xml:space="preserve"> </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4"/>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0"/>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2"/>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3"/>
        <v>0</v>
      </c>
    </row>
    <row r="46" spans="1:44" ht="14.25">
      <c r="A46" s="468">
        <f t="shared" ca="1" si="0"/>
        <v>0</v>
      </c>
      <c r="B46" s="468">
        <f t="shared" ca="1" si="1"/>
        <v>0</v>
      </c>
      <c r="C46" s="518">
        <f t="shared" ca="1" si="2"/>
        <v>0</v>
      </c>
      <c r="D46" s="468">
        <f t="shared" ca="1" si="3"/>
        <v>99999</v>
      </c>
      <c r="E46" s="468">
        <f t="shared" ca="1" si="4"/>
        <v>9999</v>
      </c>
      <c r="F46" s="469" t="str">
        <f t="shared" ca="1" si="5"/>
        <v>00000000000000000000442889</v>
      </c>
      <c r="G46" s="509" t="b">
        <f t="shared" ca="1" si="6"/>
        <v>1</v>
      </c>
      <c r="H46" s="510">
        <f t="shared" si="7"/>
        <v>36</v>
      </c>
      <c r="I46" s="501" t="str">
        <f t="shared" ca="1" si="8"/>
        <v/>
      </c>
      <c r="J46" s="511" t="str">
        <f ca="1">IF(N(I46)&gt;0,VLOOKUP(I46,Hraci!$A$1:$I$1000,2,0),IF(TYPE(INDIRECT(ADDRESS(ROW() + $A$9-9 + (ROW()-11)*4,2,1,1,"Internet")))&gt;1,INDIRECT(ADDRESS(ROW() + $A$9-9 + (ROW()-11)*4,2,1,1,"Internet"))," "))</f>
        <v xml:space="preserve"> </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 xml:space="preserve"> </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4"/>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0"/>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2"/>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3"/>
        <v>0</v>
      </c>
    </row>
    <row r="47" spans="1:44" ht="14.25">
      <c r="A47" s="468">
        <f t="shared" ca="1" si="0"/>
        <v>0</v>
      </c>
      <c r="B47" s="468">
        <f t="shared" ca="1" si="1"/>
        <v>0</v>
      </c>
      <c r="C47" s="518">
        <f t="shared" ca="1" si="2"/>
        <v>0</v>
      </c>
      <c r="D47" s="468">
        <f t="shared" ca="1" si="3"/>
        <v>99999</v>
      </c>
      <c r="E47" s="468">
        <f t="shared" ca="1" si="4"/>
        <v>9999</v>
      </c>
      <c r="F47" s="469" t="str">
        <f t="shared" ca="1" si="5"/>
        <v>00000000000000000000355931</v>
      </c>
      <c r="G47" s="509" t="b">
        <f t="shared" ca="1" si="6"/>
        <v>1</v>
      </c>
      <c r="H47" s="510">
        <f t="shared" si="7"/>
        <v>37</v>
      </c>
      <c r="I47" s="501" t="str">
        <f t="shared" ca="1" si="8"/>
        <v/>
      </c>
      <c r="J47" s="511" t="str">
        <f ca="1">IF(N(I47)&gt;0,VLOOKUP(I47,Hraci!$A$1:$I$1000,2,0),IF(TYPE(INDIRECT(ADDRESS(ROW() + $A$9-9 + (ROW()-11)*4,2,1,1,"Internet")))&gt;1,INDIRECT(ADDRESS(ROW() + $A$9-9 + (ROW()-11)*4,2,1,1,"Internet"))," "))</f>
        <v xml:space="preserve"> </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 xml:space="preserve"> </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4"/>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0"/>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2"/>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3"/>
        <v>0</v>
      </c>
    </row>
    <row r="48" spans="1:44" ht="14.25">
      <c r="A48" s="468">
        <f t="shared" ca="1" si="0"/>
        <v>0</v>
      </c>
      <c r="B48" s="468">
        <f t="shared" ca="1" si="1"/>
        <v>0</v>
      </c>
      <c r="C48" s="518">
        <f t="shared" ca="1" si="2"/>
        <v>0</v>
      </c>
      <c r="D48" s="468">
        <f t="shared" ca="1" si="3"/>
        <v>99999</v>
      </c>
      <c r="E48" s="468">
        <f t="shared" ca="1" si="4"/>
        <v>9999</v>
      </c>
      <c r="F48" s="469" t="str">
        <f t="shared" ca="1" si="5"/>
        <v>00000000000000000000521836</v>
      </c>
      <c r="G48" s="509" t="b">
        <f t="shared" ca="1" si="6"/>
        <v>1</v>
      </c>
      <c r="H48" s="510">
        <f t="shared" si="7"/>
        <v>38</v>
      </c>
      <c r="I48" s="501" t="str">
        <f t="shared" ca="1" si="8"/>
        <v/>
      </c>
      <c r="J48" s="511" t="str">
        <f ca="1">IF(N(I48)&gt;0,VLOOKUP(I48,Hraci!$A$1:$I$1000,2,0),IF(TYPE(INDIRECT(ADDRESS(ROW() + $A$9-9 + (ROW()-11)*4,2,1,1,"Internet")))&gt;1,INDIRECT(ADDRESS(ROW() + $A$9-9 + (ROW()-11)*4,2,1,1,"Internet"))," "))</f>
        <v xml:space="preserve"> </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 xml:space="preserve"> </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4"/>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0"/>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2"/>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3"/>
        <v>0</v>
      </c>
    </row>
    <row r="49" spans="1:44" ht="14.25">
      <c r="A49" s="468">
        <f t="shared" ca="1" si="0"/>
        <v>0</v>
      </c>
      <c r="B49" s="468">
        <f t="shared" ca="1" si="1"/>
        <v>0</v>
      </c>
      <c r="C49" s="518">
        <f t="shared" ca="1" si="2"/>
        <v>0</v>
      </c>
      <c r="D49" s="468">
        <f t="shared" ca="1" si="3"/>
        <v>99999</v>
      </c>
      <c r="E49" s="438">
        <f t="shared" ca="1" si="4"/>
        <v>9999</v>
      </c>
      <c r="F49" s="469" t="str">
        <f t="shared" ca="1" si="5"/>
        <v>00000000000000000000709686</v>
      </c>
      <c r="G49" s="509" t="b">
        <f t="shared" ca="1" si="6"/>
        <v>1</v>
      </c>
      <c r="H49" s="510">
        <f t="shared" si="7"/>
        <v>39</v>
      </c>
      <c r="I49" s="501" t="str">
        <f t="shared" ca="1" si="8"/>
        <v/>
      </c>
      <c r="J49" s="511" t="str">
        <f ca="1">IF(N(I49)&gt;0,VLOOKUP(I49,Hraci!$A$1:$I$1000,2,0),IF(TYPE(INDIRECT(ADDRESS(ROW() + $A$9-9 + (ROW()-11)*4,2,1,1,"Internet")))&gt;1,INDIRECT(ADDRESS(ROW() + $A$9-9 + (ROW()-11)*4,2,1,1,"Internet"))," "))</f>
        <v xml:space="preserve"> </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 xml:space="preserve"> </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4"/>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0"/>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2"/>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3"/>
        <v>0</v>
      </c>
    </row>
    <row r="50" spans="1:44" ht="14.25">
      <c r="A50" s="468">
        <f t="shared" ca="1" si="0"/>
        <v>0</v>
      </c>
      <c r="B50" s="468">
        <f t="shared" ca="1" si="1"/>
        <v>0</v>
      </c>
      <c r="C50" s="518">
        <f t="shared" ca="1" si="2"/>
        <v>0</v>
      </c>
      <c r="D50" s="468">
        <f t="shared" ca="1" si="3"/>
        <v>99999</v>
      </c>
      <c r="E50" s="468">
        <f t="shared" ca="1" si="4"/>
        <v>9999</v>
      </c>
      <c r="F50" s="469" t="str">
        <f t="shared" ca="1" si="5"/>
        <v>00000000000000000000971211</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4"/>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0"/>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2"/>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3"/>
        <v>0</v>
      </c>
    </row>
    <row r="51" spans="1:44" ht="14.25">
      <c r="A51" s="438">
        <f t="shared" ca="1" si="0"/>
        <v>0</v>
      </c>
      <c r="B51" s="438">
        <f t="shared" ca="1" si="1"/>
        <v>0</v>
      </c>
      <c r="C51" s="519">
        <f t="shared" ca="1" si="2"/>
        <v>0</v>
      </c>
      <c r="D51" s="438">
        <f t="shared" ca="1" si="3"/>
        <v>99999</v>
      </c>
      <c r="E51" s="468">
        <f t="shared" ca="1" si="4"/>
        <v>9999</v>
      </c>
      <c r="F51" s="469" t="str">
        <f t="shared" ca="1" si="5"/>
        <v>00000000000000000000386662</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4"/>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0"/>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2"/>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3"/>
        <v>0</v>
      </c>
    </row>
    <row r="52" spans="1:44" ht="14.25">
      <c r="A52" s="468">
        <f t="shared" ca="1" si="0"/>
        <v>0</v>
      </c>
      <c r="B52" s="468">
        <f t="shared" ca="1" si="1"/>
        <v>0</v>
      </c>
      <c r="C52" s="518">
        <f t="shared" ca="1" si="2"/>
        <v>0</v>
      </c>
      <c r="D52" s="468">
        <f t="shared" ca="1" si="3"/>
        <v>99999</v>
      </c>
      <c r="E52" s="468">
        <f t="shared" ca="1" si="4"/>
        <v>9999</v>
      </c>
      <c r="F52" s="469" t="str">
        <f t="shared" ca="1" si="5"/>
        <v>00000000000000000000896660</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4"/>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0"/>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2"/>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3"/>
        <v>0</v>
      </c>
    </row>
    <row r="53" spans="1:44" ht="14.25">
      <c r="A53" s="468">
        <f t="shared" ca="1" si="0"/>
        <v>0</v>
      </c>
      <c r="B53" s="468">
        <f t="shared" ca="1" si="1"/>
        <v>0</v>
      </c>
      <c r="C53" s="518">
        <f t="shared" ca="1" si="2"/>
        <v>0</v>
      </c>
      <c r="D53" s="468">
        <f t="shared" ca="1" si="3"/>
        <v>99999</v>
      </c>
      <c r="E53" s="468">
        <f t="shared" ca="1" si="4"/>
        <v>9999</v>
      </c>
      <c r="F53" s="469" t="str">
        <f t="shared" ca="1" si="5"/>
        <v>00000000000000000000023522</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4"/>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0"/>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2"/>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3"/>
        <v>0</v>
      </c>
    </row>
    <row r="54" spans="1:44" ht="14.25">
      <c r="A54" s="468">
        <f t="shared" ca="1" si="0"/>
        <v>0</v>
      </c>
      <c r="B54" s="468">
        <f t="shared" ca="1" si="1"/>
        <v>0</v>
      </c>
      <c r="C54" s="518">
        <f t="shared" ca="1" si="2"/>
        <v>0</v>
      </c>
      <c r="D54" s="468">
        <f t="shared" ca="1" si="3"/>
        <v>99999</v>
      </c>
      <c r="E54" s="468">
        <f t="shared" ca="1" si="4"/>
        <v>9999</v>
      </c>
      <c r="F54" s="469" t="str">
        <f t="shared" ca="1" si="5"/>
        <v>00000000000000000000697032</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4"/>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0"/>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2"/>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3"/>
        <v>0</v>
      </c>
    </row>
    <row r="55" spans="1:44" ht="14.25">
      <c r="A55" s="468">
        <f t="shared" ca="1" si="0"/>
        <v>0</v>
      </c>
      <c r="B55" s="468">
        <f t="shared" ca="1" si="1"/>
        <v>0</v>
      </c>
      <c r="C55" s="518">
        <f t="shared" ca="1" si="2"/>
        <v>0</v>
      </c>
      <c r="D55" s="468">
        <f t="shared" ca="1" si="3"/>
        <v>99999</v>
      </c>
      <c r="E55" s="468">
        <f t="shared" ca="1" si="4"/>
        <v>9999</v>
      </c>
      <c r="F55" s="469" t="str">
        <f t="shared" ca="1" si="5"/>
        <v>00000000000000000000962487</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4"/>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0"/>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2"/>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3"/>
        <v>0</v>
      </c>
    </row>
    <row r="56" spans="1:44" ht="14.25">
      <c r="A56" s="468">
        <f t="shared" ca="1" si="0"/>
        <v>0</v>
      </c>
      <c r="B56" s="468">
        <f t="shared" ca="1" si="1"/>
        <v>0</v>
      </c>
      <c r="C56" s="518">
        <f t="shared" ca="1" si="2"/>
        <v>0</v>
      </c>
      <c r="D56" s="468">
        <f t="shared" ca="1" si="3"/>
        <v>99999</v>
      </c>
      <c r="E56" s="468">
        <f t="shared" ca="1" si="4"/>
        <v>9999</v>
      </c>
      <c r="F56" s="469" t="str">
        <f t="shared" ca="1" si="5"/>
        <v>00000000000000000000673822</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4"/>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0"/>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2"/>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3"/>
        <v>0</v>
      </c>
    </row>
    <row r="57" spans="1:44" ht="14.25">
      <c r="A57" s="468">
        <f t="shared" ca="1" si="0"/>
        <v>0</v>
      </c>
      <c r="B57" s="468">
        <f t="shared" ca="1" si="1"/>
        <v>0</v>
      </c>
      <c r="C57" s="518">
        <f t="shared" ca="1" si="2"/>
        <v>0</v>
      </c>
      <c r="D57" s="468">
        <f t="shared" ca="1" si="3"/>
        <v>99999</v>
      </c>
      <c r="E57" s="468">
        <f t="shared" ca="1" si="4"/>
        <v>9999</v>
      </c>
      <c r="F57" s="469" t="str">
        <f t="shared" ca="1" si="5"/>
        <v>00000000000000000000329055</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4"/>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0"/>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2"/>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3"/>
        <v>0</v>
      </c>
    </row>
    <row r="58" spans="1:44" ht="14.25">
      <c r="A58" s="468">
        <f t="shared" ca="1" si="0"/>
        <v>0</v>
      </c>
      <c r="B58" s="468">
        <f t="shared" ca="1" si="1"/>
        <v>0</v>
      </c>
      <c r="C58" s="518">
        <f t="shared" ca="1" si="2"/>
        <v>0</v>
      </c>
      <c r="D58" s="468">
        <f t="shared" ca="1" si="3"/>
        <v>99999</v>
      </c>
      <c r="E58" s="468">
        <f t="shared" ca="1" si="4"/>
        <v>9999</v>
      </c>
      <c r="F58" s="469" t="str">
        <f t="shared" ca="1" si="5"/>
        <v>00000000000000000000386833</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4"/>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0"/>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2"/>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3"/>
        <v>0</v>
      </c>
    </row>
    <row r="59" spans="1:44" ht="14.25">
      <c r="A59" s="468">
        <f t="shared" ca="1" si="0"/>
        <v>0</v>
      </c>
      <c r="B59" s="468">
        <f t="shared" ca="1" si="1"/>
        <v>0</v>
      </c>
      <c r="C59" s="518">
        <f t="shared" ca="1" si="2"/>
        <v>0</v>
      </c>
      <c r="D59" s="468">
        <f t="shared" ca="1" si="3"/>
        <v>99999</v>
      </c>
      <c r="E59" s="468">
        <f t="shared" ca="1" si="4"/>
        <v>9999</v>
      </c>
      <c r="F59" s="469" t="str">
        <f t="shared" ca="1" si="5"/>
        <v>00000000000000000000750589</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4"/>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0"/>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2"/>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3"/>
        <v>0</v>
      </c>
    </row>
    <row r="60" spans="1:44" ht="14.25">
      <c r="A60" s="468">
        <f t="shared" ca="1" si="0"/>
        <v>0</v>
      </c>
      <c r="B60" s="468">
        <f t="shared" ca="1" si="1"/>
        <v>0</v>
      </c>
      <c r="C60" s="518">
        <f t="shared" ca="1" si="2"/>
        <v>0</v>
      </c>
      <c r="D60" s="468">
        <f t="shared" ca="1" si="3"/>
        <v>99999</v>
      </c>
      <c r="E60" s="438">
        <f t="shared" ca="1" si="4"/>
        <v>9999</v>
      </c>
      <c r="F60" s="469" t="str">
        <f t="shared" ca="1" si="5"/>
        <v>00000000000000000000895166</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4"/>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0"/>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2"/>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3"/>
        <v>0</v>
      </c>
    </row>
    <row r="61" spans="1:44" ht="14.25">
      <c r="A61" s="468">
        <f t="shared" ca="1" si="0"/>
        <v>0</v>
      </c>
      <c r="B61" s="468">
        <f t="shared" ca="1" si="1"/>
        <v>0</v>
      </c>
      <c r="C61" s="518">
        <f t="shared" ca="1" si="2"/>
        <v>0</v>
      </c>
      <c r="D61" s="468">
        <f t="shared" ca="1" si="3"/>
        <v>99999</v>
      </c>
      <c r="E61" s="468">
        <f t="shared" ca="1" si="4"/>
        <v>9999</v>
      </c>
      <c r="F61" s="469" t="str">
        <f t="shared" ca="1" si="5"/>
        <v>00000000000000000000641489</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4"/>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0"/>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2"/>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3"/>
        <v>0</v>
      </c>
    </row>
    <row r="62" spans="1:44" ht="14.25">
      <c r="A62" s="468">
        <f t="shared" ca="1" si="0"/>
        <v>0</v>
      </c>
      <c r="B62" s="468">
        <f t="shared" ca="1" si="1"/>
        <v>0</v>
      </c>
      <c r="C62" s="518">
        <f t="shared" ca="1" si="2"/>
        <v>0</v>
      </c>
      <c r="D62" s="468">
        <f t="shared" ca="1" si="3"/>
        <v>99999</v>
      </c>
      <c r="E62" s="468">
        <f t="shared" ca="1" si="4"/>
        <v>9999</v>
      </c>
      <c r="F62" s="469" t="str">
        <f t="shared" ca="1" si="5"/>
        <v>00000000000000000000963760</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4"/>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0"/>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2"/>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3"/>
        <v>0</v>
      </c>
    </row>
    <row r="63" spans="1:44" ht="14.25">
      <c r="A63" s="468">
        <f t="shared" ca="1" si="0"/>
        <v>0</v>
      </c>
      <c r="B63" s="468">
        <f t="shared" ca="1" si="1"/>
        <v>0</v>
      </c>
      <c r="C63" s="518">
        <f t="shared" ca="1" si="2"/>
        <v>0</v>
      </c>
      <c r="D63" s="468">
        <f t="shared" ca="1" si="3"/>
        <v>99999</v>
      </c>
      <c r="E63" s="468">
        <f t="shared" ca="1" si="4"/>
        <v>9999</v>
      </c>
      <c r="F63" s="469" t="str">
        <f t="shared" ca="1" si="5"/>
        <v>00000000000000000000295426</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4"/>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0"/>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2"/>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3"/>
        <v>0</v>
      </c>
    </row>
    <row r="64" spans="1:44" ht="14.25">
      <c r="A64" s="468">
        <f t="shared" ca="1" si="0"/>
        <v>0</v>
      </c>
      <c r="B64" s="468">
        <f t="shared" ca="1" si="1"/>
        <v>0</v>
      </c>
      <c r="C64" s="518">
        <f t="shared" ca="1" si="2"/>
        <v>0</v>
      </c>
      <c r="D64" s="468">
        <f t="shared" ca="1" si="3"/>
        <v>99999</v>
      </c>
      <c r="E64" s="468">
        <f t="shared" ca="1" si="4"/>
        <v>9999</v>
      </c>
      <c r="F64" s="469" t="str">
        <f t="shared" ca="1" si="5"/>
        <v>00000000000000000000052667</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4"/>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0"/>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2"/>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3"/>
        <v>0</v>
      </c>
    </row>
    <row r="65" spans="1:44" ht="14.25">
      <c r="A65" s="468">
        <f t="shared" ca="1" si="0"/>
        <v>0</v>
      </c>
      <c r="B65" s="468">
        <f t="shared" ca="1" si="1"/>
        <v>0</v>
      </c>
      <c r="C65" s="518">
        <f t="shared" ca="1" si="2"/>
        <v>0</v>
      </c>
      <c r="D65" s="468">
        <f t="shared" ca="1" si="3"/>
        <v>99999</v>
      </c>
      <c r="E65" s="468">
        <f t="shared" ca="1" si="4"/>
        <v>9999</v>
      </c>
      <c r="F65" s="469" t="str">
        <f t="shared" ca="1" si="5"/>
        <v>00000000000000000000211014</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4"/>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0"/>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2"/>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3"/>
        <v>0</v>
      </c>
    </row>
    <row r="66" spans="1:44" ht="14.25">
      <c r="A66" s="468">
        <f t="shared" ca="1" si="0"/>
        <v>0</v>
      </c>
      <c r="B66" s="468">
        <f t="shared" ca="1" si="1"/>
        <v>0</v>
      </c>
      <c r="C66" s="518">
        <f t="shared" ca="1" si="2"/>
        <v>0</v>
      </c>
      <c r="D66" s="468">
        <f t="shared" ca="1" si="3"/>
        <v>99999</v>
      </c>
      <c r="E66" s="468">
        <f t="shared" ca="1" si="4"/>
        <v>9999</v>
      </c>
      <c r="F66" s="469" t="str">
        <f t="shared" ca="1" si="5"/>
        <v>00000000000000000000116174</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4"/>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0"/>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2"/>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3"/>
        <v>0</v>
      </c>
    </row>
    <row r="67" spans="1:44" ht="14.25">
      <c r="A67" s="468">
        <f t="shared" ca="1" si="0"/>
        <v>0</v>
      </c>
      <c r="B67" s="468">
        <f t="shared" ca="1" si="1"/>
        <v>0</v>
      </c>
      <c r="C67" s="518">
        <f t="shared" ca="1" si="2"/>
        <v>0</v>
      </c>
      <c r="D67" s="468">
        <f t="shared" ca="1" si="3"/>
        <v>99999</v>
      </c>
      <c r="E67" s="468">
        <f t="shared" ca="1" si="4"/>
        <v>9999</v>
      </c>
      <c r="F67" s="469" t="str">
        <f t="shared" ca="1" si="5"/>
        <v>00000000000000000000215678</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4"/>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0"/>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2"/>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3"/>
        <v>0</v>
      </c>
    </row>
    <row r="68" spans="1:44" ht="14.25">
      <c r="A68" s="468">
        <f t="shared" ca="1" si="0"/>
        <v>0</v>
      </c>
      <c r="B68" s="468">
        <f t="shared" ca="1" si="1"/>
        <v>0</v>
      </c>
      <c r="C68" s="518">
        <f t="shared" ca="1" si="2"/>
        <v>0</v>
      </c>
      <c r="D68" s="468">
        <f t="shared" ca="1" si="3"/>
        <v>99999</v>
      </c>
      <c r="E68" s="468">
        <f t="shared" ca="1" si="4"/>
        <v>9999</v>
      </c>
      <c r="F68" s="469" t="str">
        <f t="shared" ca="1" si="5"/>
        <v>00000000000000000000219342</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4"/>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0"/>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2"/>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3"/>
        <v>0</v>
      </c>
    </row>
    <row r="69" spans="1:44" ht="14.25">
      <c r="A69" s="468">
        <f t="shared" ca="1" si="0"/>
        <v>0</v>
      </c>
      <c r="B69" s="468">
        <f t="shared" ca="1" si="1"/>
        <v>0</v>
      </c>
      <c r="C69" s="518">
        <f t="shared" ca="1" si="2"/>
        <v>0</v>
      </c>
      <c r="D69" s="468">
        <f t="shared" ca="1" si="3"/>
        <v>99999</v>
      </c>
      <c r="E69" s="468">
        <f t="shared" ca="1" si="4"/>
        <v>9999</v>
      </c>
      <c r="F69" s="469" t="str">
        <f t="shared" ca="1" si="5"/>
        <v>00000000000000000000932620</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4"/>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0"/>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2"/>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3"/>
        <v>0</v>
      </c>
    </row>
    <row r="70" spans="1:44" ht="14.25">
      <c r="A70" s="468">
        <f t="shared" ca="1" si="0"/>
        <v>0</v>
      </c>
      <c r="B70" s="468">
        <f t="shared" ca="1" si="1"/>
        <v>0</v>
      </c>
      <c r="C70" s="518">
        <f t="shared" ca="1" si="2"/>
        <v>0</v>
      </c>
      <c r="D70" s="468">
        <f t="shared" ca="1" si="3"/>
        <v>99999</v>
      </c>
      <c r="E70" s="468">
        <f t="shared" ca="1" si="4"/>
        <v>9999</v>
      </c>
      <c r="F70" s="469" t="str">
        <f t="shared" ca="1" si="5"/>
        <v>00000000000000000000027314</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4"/>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0"/>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2"/>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3"/>
        <v>0</v>
      </c>
    </row>
    <row r="71" spans="1:44" ht="14.25">
      <c r="A71" s="468">
        <f t="shared" ca="1" si="0"/>
        <v>0</v>
      </c>
      <c r="B71" s="468">
        <f t="shared" ca="1" si="1"/>
        <v>0</v>
      </c>
      <c r="C71" s="518">
        <f t="shared" ca="1" si="2"/>
        <v>0</v>
      </c>
      <c r="D71" s="468">
        <f t="shared" ca="1" si="3"/>
        <v>99999</v>
      </c>
      <c r="E71" s="468">
        <f t="shared" ca="1" si="4"/>
        <v>9999</v>
      </c>
      <c r="F71" s="469" t="str">
        <f t="shared" ca="1" si="5"/>
        <v>00000000000000000000999461</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4"/>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0"/>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2"/>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3"/>
        <v>0</v>
      </c>
    </row>
    <row r="72" spans="1:44" ht="14.25">
      <c r="A72" s="468">
        <f t="shared" ca="1" si="0"/>
        <v>0</v>
      </c>
      <c r="B72" s="468">
        <f t="shared" ca="1" si="1"/>
        <v>0</v>
      </c>
      <c r="C72" s="518">
        <f t="shared" ca="1" si="2"/>
        <v>0</v>
      </c>
      <c r="D72" s="468">
        <f t="shared" ca="1" si="3"/>
        <v>99999</v>
      </c>
      <c r="E72" s="468">
        <f t="shared" ca="1" si="4"/>
        <v>9999</v>
      </c>
      <c r="F72" s="469" t="str">
        <f t="shared" ca="1" si="5"/>
        <v>00000000000000000000303428</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4"/>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0"/>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2"/>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3"/>
        <v>0</v>
      </c>
    </row>
    <row r="73" spans="1:44" ht="14.25">
      <c r="A73" s="468">
        <f t="shared" ca="1" si="0"/>
        <v>0</v>
      </c>
      <c r="B73" s="468">
        <f t="shared" ca="1" si="1"/>
        <v>0</v>
      </c>
      <c r="C73" s="518">
        <f t="shared" ca="1" si="2"/>
        <v>0</v>
      </c>
      <c r="D73" s="468">
        <f t="shared" ca="1" si="3"/>
        <v>99999</v>
      </c>
      <c r="E73" s="468">
        <f t="shared" ca="1" si="4"/>
        <v>9999</v>
      </c>
      <c r="F73" s="469" t="str">
        <f t="shared" ca="1" si="5"/>
        <v>00000000000000000000417269</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4"/>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0"/>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2"/>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3"/>
        <v>0</v>
      </c>
    </row>
    <row r="74" spans="1:44" ht="14.25">
      <c r="A74" s="468">
        <f t="shared" ca="1" si="0"/>
        <v>0</v>
      </c>
      <c r="B74" s="468">
        <f t="shared" ca="1" si="1"/>
        <v>0</v>
      </c>
      <c r="C74" s="518">
        <f t="shared" ca="1" si="2"/>
        <v>0</v>
      </c>
      <c r="D74" s="468">
        <f t="shared" ca="1" si="3"/>
        <v>99999</v>
      </c>
      <c r="E74" s="468">
        <f t="shared" ca="1" si="4"/>
        <v>9999</v>
      </c>
      <c r="F74" s="469" t="str">
        <f t="shared" ca="1" si="5"/>
        <v>00000000000000000000004429</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4"/>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0"/>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2"/>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3"/>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00000000000000000000354281</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3"/>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00000000000000000000322132</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00000000000000000000981973</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00000000000000000000454302</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00000000000000000000492099</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00000000000000000000001631</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00000000000000000000078125</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00000000000000000000012145</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00000000000000000000392704</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00000000000000000000207386</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00000000000000000000857249</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00000000000000000000692197</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00000000000000000000139753</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00000000000000000000107032</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00000000000000000000840626</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00000000000000000000114821</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00000000000000000000230236</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00000000000000000000944298</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00000000000000000000200751</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00000000000000000000682016</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00000000000000000000113761</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00000000000000000000842749</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00000000000000000000195784</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00000000000000000000271726</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00000000000000000000144365</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00000000000000000000399273</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00000000000000000000351309</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00000000000000000000279717</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00000000000000000000044820</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00000000000000000000237110</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00000000000000000000028032</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00000000000000000000806275</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00000000000000000000773106</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00000000000000000000195204</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00000000000000000000456012</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00000000000000000000991581</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00000000000000000000107652</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00000000000000000000713116</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00000000000000000000181760</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00000000000000000000836064</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00000000000000000000008281</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00000000000000000000948522</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00000000000000000000882702</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00000000000000000000395523</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00000000000000000000511964</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00000000000000000000982858</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00000000000000000000931550</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00000000000000000000064418</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00000000000000000000628993</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00000000000000000000196837</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00000000000000000000802274</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00000000000000000000819886</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00000000000000000000695482</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00000000000000000000138248</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00000000000000000000275496</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00000000000000000000835772</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00000000000000000000085675</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00000000000000000000724378</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00000000000000000000138710</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00000000000000000000981404</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00000000000000000000545929</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00000000000000000000780897</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00000000000000000000471515</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00000000000000000000043568</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00000000000000000000345532</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00000000000000000000028748</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00000000000000000000638021</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00000000000000000000790891</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00000000000000000000188884</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00000000000000000000608700</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00000000000000000000786872</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00000000000000000000947185</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00000000000000000000279415</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00000000000000000000956074</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00000000000000000000301854</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00000000000000000000241862</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00000000000000000000976178</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00000000000000000000127869</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00000000000000000000910948</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00000000000000000000174300</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00000000000000000000159620</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00000000000000000000588133</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00000000000000000000047513</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00000000000000000000204270</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00000000000000000000793985</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00000000000000000000457749</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00000000000000000000971291</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00000000000000000000806273</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00000000000000000000766272</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00000000000000000000673196</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00000000000000000000702787</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00000000000000000000433073</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00000000000000000000201362</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00000000000000000000876799</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00000000000000000000115815</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00000000000000000000289802</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00000000000000000000894471</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00000000000000000000127939</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00000000000000000000800615</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00000000000000000000747314</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00000000000000000000233182</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00000000000000000000820098</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00000000000000000000509593</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00000000000000000000269445</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00000000000000000000871179</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00000000000000000000173912</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00000000000000000000823783</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00000000000000000000140546</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00000000000000000000544947</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00000000000000000000246785</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00000000000000000000066813</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00000000000000000000299693</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00000000000000000000474431</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00000000000000000000468998</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00000000000000000000029331</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00000000000000000000052306</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00000000000000000000819015</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00000000000000000000083069</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00000000000000000000290063</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00000000000000000000403063</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00000000000000000000979081</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00000000000000000000721238</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00000000000000000000230048</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00000000000000000000293320</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00000000000000000000628577</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00000000000000000000379431</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00000000000000000000851771</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00000000000000000000852528</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4</v>
      </c>
      <c r="E3" s="231" t="s">
        <v>257</v>
      </c>
      <c r="F3" s="233">
        <f ca="1">Start.listina!$K$7</f>
        <v>14</v>
      </c>
      <c r="G3" s="233"/>
      <c r="I3" s="233"/>
    </row>
    <row r="4" spans="1:9">
      <c r="A4">
        <v>9</v>
      </c>
      <c r="B4">
        <v>16</v>
      </c>
      <c r="C4">
        <v>4</v>
      </c>
      <c r="D4">
        <f ca="1">IF(AND($F$3&gt;=A4,$F$3&lt;=B4),C4,0)</f>
        <v>4</v>
      </c>
    </row>
    <row r="5" spans="1:9">
      <c r="A5">
        <v>17</v>
      </c>
      <c r="B5">
        <v>32</v>
      </c>
      <c r="C5">
        <v>5</v>
      </c>
      <c r="D5">
        <f ca="1">IF(AND($F$3&gt;=A5,$F$3&lt;=B5),C5,0)</f>
        <v>0</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17019</v>
      </c>
      <c r="B2" s="71" t="str">
        <f>Start.listina!$K$4</f>
        <v>MČR Juniorů</v>
      </c>
      <c r="C2" s="72"/>
      <c r="D2" s="73"/>
      <c r="E2" s="11" t="str">
        <f>Start.listina!$K$3</f>
        <v>06.05.2017</v>
      </c>
      <c r="G2" s="133">
        <f ca="1">Start.listina!$K$7</f>
        <v>14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4</v>
      </c>
      <c r="B5" s="13">
        <f ca="1">Start.listina!I11</f>
        <v>13040</v>
      </c>
      <c r="C5" s="13" t="str">
        <f ca="1">Start.listina!J11</f>
        <v>Bílek</v>
      </c>
      <c r="D5" s="13" t="str">
        <f ca="1">Start.listina!K11</f>
        <v>Vojtěch</v>
      </c>
      <c r="E5" s="13" t="str">
        <f ca="1">Start.listina!L11</f>
        <v>1. KPK Vrchlabí</v>
      </c>
      <c r="F5" s="13"/>
      <c r="G5" s="88" t="e">
        <f ca="1">IF(N(A5)&gt;0,VLOOKUP(A5,Body!$A$4:$F$259,5,0),"")</f>
        <v>#REF!</v>
      </c>
      <c r="H5" s="4">
        <f ca="1">IF(N(A5)&gt;0,VLOOKUP(A5,Body!$A$4:$F$259,6,0),"")</f>
        <v>200</v>
      </c>
      <c r="I5" s="4">
        <f ca="1">IF(N(A5)&gt;0,VLOOKUP(A5,Body!$A$4:$F$259,2,0),"")</f>
        <v>2</v>
      </c>
    </row>
    <row r="6" spans="1:9">
      <c r="A6" s="13"/>
      <c r="B6" s="13">
        <f ca="1">Start.listina!O11</f>
        <v>14079</v>
      </c>
      <c r="C6" s="13" t="str">
        <f ca="1">Start.listina!P11</f>
        <v>Vorel</v>
      </c>
      <c r="D6" s="13" t="str">
        <f ca="1">Start.listina!Q11</f>
        <v>Jan</v>
      </c>
      <c r="E6" s="13" t="str">
        <f ca="1">Start.listina!R11</f>
        <v>Petank Club Praha</v>
      </c>
      <c r="F6" s="13"/>
      <c r="G6" s="88"/>
      <c r="H6" s="4"/>
      <c r="I6" s="4"/>
    </row>
    <row r="7" spans="1:9">
      <c r="A7" s="13"/>
      <c r="B7" s="13">
        <f>Start.listina!U11</f>
        <v>17032</v>
      </c>
      <c r="C7" s="13" t="str">
        <f ca="1">Start.listina!V11</f>
        <v>Havlová</v>
      </c>
      <c r="D7" s="13" t="str">
        <f>Start.listina!W11</f>
        <v>Martina</v>
      </c>
      <c r="E7" s="13" t="str">
        <f ca="1">Start.listina!X11</f>
        <v>1. KPK Vrchlabí</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v>
      </c>
      <c r="B9" s="13">
        <f ca="1">Start.listina!I12</f>
        <v>16106</v>
      </c>
      <c r="C9" s="13" t="str">
        <f ca="1">Start.listina!J12</f>
        <v>Konšel</v>
      </c>
      <c r="D9" s="13" t="str">
        <f ca="1">Start.listina!K12</f>
        <v>Robin</v>
      </c>
      <c r="E9" s="13" t="str">
        <f ca="1">Start.listina!L12</f>
        <v>P.C.B.D.</v>
      </c>
      <c r="F9" s="13"/>
      <c r="G9" s="88" t="e">
        <f ca="1">IF(N(A9)&gt;0,VLOOKUP(A9,Body!$A$4:$F$259,5,0),"")</f>
        <v>#REF!</v>
      </c>
      <c r="H9" s="4">
        <f ca="1">IF(N(A9)&gt;0,VLOOKUP(A9,Body!$A$4:$F$259,6,0),"")</f>
        <v>200</v>
      </c>
      <c r="I9" s="4">
        <f ca="1">IF(N(A9)&gt;0,VLOOKUP(A9,Body!$A$4:$F$259,2,0),"")</f>
        <v>4</v>
      </c>
    </row>
    <row r="10" spans="1:9">
      <c r="A10" s="13"/>
      <c r="B10" s="13">
        <f ca="1">Start.listina!O12</f>
        <v>10138</v>
      </c>
      <c r="C10" s="13" t="str">
        <f ca="1">Start.listina!P12</f>
        <v>Hájek</v>
      </c>
      <c r="D10" s="13" t="str">
        <f ca="1">Start.listina!Q12</f>
        <v>Martin ml.</v>
      </c>
      <c r="E10" s="13" t="str">
        <f ca="1">Start.listina!R12</f>
        <v>PEK Stolín</v>
      </c>
      <c r="F10" s="13"/>
      <c r="G10" s="88"/>
      <c r="H10" s="4"/>
      <c r="I10" s="4"/>
    </row>
    <row r="11" spans="1:9">
      <c r="A11" s="13"/>
      <c r="B11" s="13">
        <f>Start.listina!U12</f>
        <v>14001</v>
      </c>
      <c r="C11" s="13" t="str">
        <f ca="1">Start.listina!V12</f>
        <v>Ježek</v>
      </c>
      <c r="D11" s="13" t="str">
        <f>Start.listina!W12</f>
        <v>Jan</v>
      </c>
      <c r="E11" s="13" t="str">
        <f ca="1">Start.listina!X12</f>
        <v>PEK Stolín</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7</v>
      </c>
      <c r="B13" s="13">
        <f ca="1">Start.listina!I13</f>
        <v>11005</v>
      </c>
      <c r="C13" s="13" t="str">
        <f ca="1">Start.listina!J13</f>
        <v>Polách</v>
      </c>
      <c r="D13" s="13" t="str">
        <f ca="1">Start.listina!K13</f>
        <v>Antonín</v>
      </c>
      <c r="E13" s="13" t="str">
        <f ca="1">Start.listina!L13</f>
        <v>PAK Albrechtice</v>
      </c>
      <c r="F13" s="13"/>
      <c r="G13" s="88" t="e">
        <f ca="1">IF(N(A13)&gt;0,VLOOKUP(A13,Body!$A$4:$F$259,5,0),"")</f>
        <v>#REF!</v>
      </c>
      <c r="H13" s="4">
        <f ca="1">IF(N(A13)&gt;0,VLOOKUP(A13,Body!$A$4:$F$259,6,0),"")</f>
        <v>200</v>
      </c>
      <c r="I13" s="4">
        <f ca="1">IF(N(A13)&gt;0,VLOOKUP(A13,Body!$A$4:$F$259,2,0),"")</f>
        <v>1.25</v>
      </c>
    </row>
    <row r="14" spans="1:9">
      <c r="A14" s="13"/>
      <c r="B14" s="13">
        <f ca="1">Start.listina!O13</f>
        <v>10046</v>
      </c>
      <c r="C14" s="13" t="str">
        <f ca="1">Start.listina!P13</f>
        <v>Poláchová</v>
      </c>
      <c r="D14" s="13" t="str">
        <f ca="1">Start.listina!Q13</f>
        <v>Anna</v>
      </c>
      <c r="E14" s="13" t="str">
        <f ca="1">Start.listina!R13</f>
        <v>PAK Albrechtice</v>
      </c>
      <c r="F14" s="13"/>
      <c r="G14" s="88"/>
      <c r="H14" s="4"/>
      <c r="I14" s="4"/>
    </row>
    <row r="15" spans="1:9">
      <c r="A15" s="13"/>
      <c r="B15" s="13">
        <f>Start.listina!U13</f>
        <v>16004</v>
      </c>
      <c r="C15" s="13" t="str">
        <f ca="1">Start.listina!V13</f>
        <v>Šimara</v>
      </c>
      <c r="D15" s="13" t="str">
        <f>Start.listina!W13</f>
        <v>Matěj</v>
      </c>
      <c r="E15" s="13" t="str">
        <f ca="1">Start.listina!X13</f>
        <v>PAK Albrechtice</v>
      </c>
      <c r="F15" s="13"/>
      <c r="G15" s="88"/>
      <c r="H15" s="4"/>
      <c r="I15" s="4"/>
    </row>
    <row r="16" spans="1:9">
      <c r="A16" s="13"/>
      <c r="B16" s="13">
        <f>Start.listina!AA13</f>
        <v>16003</v>
      </c>
      <c r="C16" s="13" t="str">
        <f>Start.listina!AB13</f>
        <v>Mrowiec</v>
      </c>
      <c r="D16" s="13" t="str">
        <f>Start.listina!AC13</f>
        <v>Daniel</v>
      </c>
      <c r="E16" s="13" t="str">
        <f>Start.listina!AD13</f>
        <v>PAK Albrechtice</v>
      </c>
      <c r="F16" s="13"/>
      <c r="G16" s="88"/>
      <c r="H16" s="4"/>
      <c r="I16" s="4"/>
    </row>
    <row r="17" spans="1:9">
      <c r="A17" s="13">
        <f>Start.listina!AH14</f>
        <v>8</v>
      </c>
      <c r="B17" s="13">
        <f>Start.listina!I14</f>
        <v>17067</v>
      </c>
      <c r="C17" s="13" t="str">
        <f ca="1">Start.listina!J14</f>
        <v>Dudašková</v>
      </c>
      <c r="D17" s="13" t="str">
        <f>Start.listina!K14</f>
        <v>Michaela</v>
      </c>
      <c r="E17" s="13" t="str">
        <f ca="1">Start.listina!L14</f>
        <v>Orel Řečkovice</v>
      </c>
      <c r="F17" s="13"/>
      <c r="G17" s="88" t="e">
        <f ca="1">IF(N(A17)&gt;0,VLOOKUP(A17,Body!$A$4:$F$259,5,0),"")</f>
        <v>#REF!</v>
      </c>
      <c r="H17" s="4">
        <f ca="1">IF(N(A17)&gt;0,VLOOKUP(A17,Body!$A$4:$F$259,6,0),"")</f>
        <v>200</v>
      </c>
      <c r="I17" s="4">
        <f ca="1">IF(N(A17)&gt;0,VLOOKUP(A17,Body!$A$4:$F$259,2,0),"")</f>
        <v>1</v>
      </c>
    </row>
    <row r="18" spans="1:9">
      <c r="A18" s="13"/>
      <c r="B18" s="13">
        <f>Start.listina!O14</f>
        <v>17076</v>
      </c>
      <c r="C18" s="13" t="str">
        <f ca="1">Start.listina!P14</f>
        <v>Horčicová</v>
      </c>
      <c r="D18" s="13" t="str">
        <f>Start.listina!Q14</f>
        <v>Tereza</v>
      </c>
      <c r="E18" s="13" t="str">
        <f ca="1">Start.listina!R14</f>
        <v>SLOPE Brno</v>
      </c>
      <c r="F18" s="13"/>
      <c r="G18" s="88"/>
      <c r="H18" s="4"/>
      <c r="I18" s="4"/>
    </row>
    <row r="19" spans="1:9">
      <c r="A19" s="13"/>
      <c r="B19" s="13">
        <f>Start.listina!U14</f>
        <v>16136</v>
      </c>
      <c r="C19" s="13" t="str">
        <f ca="1">Start.listina!V14</f>
        <v>Marková</v>
      </c>
      <c r="D19" s="13" t="str">
        <f>Start.listina!W14</f>
        <v>Johana</v>
      </c>
      <c r="E19" s="13" t="str">
        <f ca="1">Start.listina!X14</f>
        <v>PEK Stolín</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v>
      </c>
      <c r="B21" s="13">
        <f ca="1">Start.listina!I15</f>
        <v>17055</v>
      </c>
      <c r="C21" s="13" t="str">
        <f ca="1">Start.listina!J15</f>
        <v>Zikmunda</v>
      </c>
      <c r="D21" s="13" t="str">
        <f ca="1">Start.listina!K15</f>
        <v>Matěj</v>
      </c>
      <c r="E21" s="13" t="str">
        <f ca="1">Start.listina!L15</f>
        <v>PC Mimo Done</v>
      </c>
      <c r="F21" s="13"/>
      <c r="G21" s="88" t="e">
        <f ca="1">IF(N(A21)&gt;0,VLOOKUP(A21,Body!$A$4:$F$259,5,0),"")</f>
        <v>#REF!</v>
      </c>
      <c r="H21" s="4">
        <f ca="1">IF(N(A21)&gt;0,VLOOKUP(A21,Body!$A$4:$F$259,6,0),"")</f>
        <v>200</v>
      </c>
      <c r="I21" s="4">
        <f ca="1">IF(N(A21)&gt;0,VLOOKUP(A21,Body!$A$4:$F$259,2,0),"")</f>
        <v>3</v>
      </c>
    </row>
    <row r="22" spans="1:9">
      <c r="A22" s="13"/>
      <c r="B22" s="13">
        <f ca="1">Start.listina!O15</f>
        <v>17057</v>
      </c>
      <c r="C22" s="13" t="str">
        <f ca="1">Start.listina!P15</f>
        <v>Lochman</v>
      </c>
      <c r="D22" s="13" t="str">
        <f ca="1">Start.listina!Q15</f>
        <v>Filip</v>
      </c>
      <c r="E22" s="13" t="str">
        <f ca="1">Start.listina!R15</f>
        <v>PC Mimo Done</v>
      </c>
      <c r="F22" s="13"/>
      <c r="G22" s="88"/>
      <c r="H22" s="4"/>
      <c r="I22" s="4"/>
    </row>
    <row r="23" spans="1:9">
      <c r="A23" s="13"/>
      <c r="B23" s="13">
        <f>Start.listina!U15</f>
        <v>15064</v>
      </c>
      <c r="C23" s="13" t="str">
        <f ca="1">Start.listina!V15</f>
        <v>Paur</v>
      </c>
      <c r="D23" s="13" t="str">
        <f>Start.listina!W15</f>
        <v>Jakub</v>
      </c>
      <c r="E23" s="13" t="str">
        <f ca="1">Start.listina!X15</f>
        <v>CdP Loděnice</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6</v>
      </c>
      <c r="B25" s="13">
        <f ca="1">Start.listina!I16</f>
        <v>11041</v>
      </c>
      <c r="C25" s="13" t="str">
        <f ca="1">Start.listina!J16</f>
        <v>Kadavá</v>
      </c>
      <c r="D25" s="13" t="str">
        <f ca="1">Start.listina!K16</f>
        <v>Petra</v>
      </c>
      <c r="E25" s="13" t="str">
        <f ca="1">Start.listina!L16</f>
        <v>1. KPK Vrchlabí</v>
      </c>
      <c r="F25" s="13"/>
      <c r="G25" s="88" t="e">
        <f ca="1">IF(N(A25)&gt;0,VLOOKUP(A25,Body!$A$4:$F$259,5,0),"")</f>
        <v>#REF!</v>
      </c>
      <c r="H25" s="4">
        <f ca="1">IF(N(A25)&gt;0,VLOOKUP(A25,Body!$A$4:$F$259,6,0),"")</f>
        <v>200</v>
      </c>
      <c r="I25" s="4">
        <f ca="1">IF(N(A25)&gt;0,VLOOKUP(A25,Body!$A$4:$F$259,2,0),"")</f>
        <v>1.5</v>
      </c>
    </row>
    <row r="26" spans="1:9">
      <c r="A26" s="13"/>
      <c r="B26" s="13">
        <f ca="1">Start.listina!O16</f>
        <v>17085</v>
      </c>
      <c r="C26" s="13" t="str">
        <f ca="1">Start.listina!P16</f>
        <v>Farská</v>
      </c>
      <c r="D26" s="13" t="str">
        <f ca="1">Start.listina!Q16</f>
        <v>Natálie</v>
      </c>
      <c r="E26" s="13" t="str">
        <f ca="1">Start.listina!R16</f>
        <v>1. KPK Vrchlabí</v>
      </c>
      <c r="F26" s="13"/>
      <c r="G26" s="88"/>
      <c r="H26" s="4"/>
      <c r="I26" s="4"/>
    </row>
    <row r="27" spans="1:9">
      <c r="A27" s="13"/>
      <c r="B27" s="13">
        <f>Start.listina!U16</f>
        <v>15056</v>
      </c>
      <c r="C27" s="13" t="str">
        <f ca="1">Start.listina!V16</f>
        <v>Shonová</v>
      </c>
      <c r="D27" s="13" t="str">
        <f>Start.listina!W16</f>
        <v>Eliška</v>
      </c>
      <c r="E27" s="13" t="str">
        <f ca="1">Start.listina!X16</f>
        <v>1. KPK Vrchlabí</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5</v>
      </c>
      <c r="B29" s="13">
        <f ca="1">Start.listina!I17</f>
        <v>15057</v>
      </c>
      <c r="C29" s="13" t="str">
        <f ca="1">Start.listina!J17</f>
        <v>Vedral</v>
      </c>
      <c r="D29" s="13" t="str">
        <f ca="1">Start.listina!K17</f>
        <v>Filip</v>
      </c>
      <c r="E29" s="13" t="str">
        <f ca="1">Start.listina!L17</f>
        <v>1. KPK Vrchlabí</v>
      </c>
      <c r="F29" s="13"/>
      <c r="G29" s="88" t="e">
        <f ca="1">IF(N(A29)&gt;0,VLOOKUP(A29,Body!$A$4:$F$259,5,0),"")</f>
        <v>#REF!</v>
      </c>
      <c r="H29" s="4">
        <f ca="1">IF(N(A29)&gt;0,VLOOKUP(A29,Body!$A$4:$F$259,6,0),"")</f>
        <v>200</v>
      </c>
      <c r="I29" s="4">
        <f ca="1">IF(N(A29)&gt;0,VLOOKUP(A29,Body!$A$4:$F$259,2,0),"")</f>
        <v>1.75</v>
      </c>
    </row>
    <row r="30" spans="1:9">
      <c r="A30" s="13"/>
      <c r="B30" s="13">
        <f>Start.listina!O17</f>
        <v>11040</v>
      </c>
      <c r="C30" s="13" t="str">
        <f ca="1">Start.listina!P17</f>
        <v>Shon</v>
      </c>
      <c r="D30" s="13" t="str">
        <f>Start.listina!Q17</f>
        <v>Šimon</v>
      </c>
      <c r="E30" s="13" t="str">
        <f ca="1">Start.listina!R17</f>
        <v>1. KPK Vrchlabí</v>
      </c>
      <c r="F30" s="13"/>
      <c r="G30" s="88"/>
      <c r="H30" s="4"/>
      <c r="I30" s="4"/>
    </row>
    <row r="31" spans="1:9">
      <c r="A31" s="13"/>
      <c r="B31" s="13">
        <f>Start.listina!U17</f>
        <v>17031</v>
      </c>
      <c r="C31" s="13" t="str">
        <f ca="1">Start.listina!V17</f>
        <v>Maršík</v>
      </c>
      <c r="D31" s="13" t="str">
        <f>Start.listina!W17</f>
        <v>Jakub</v>
      </c>
      <c r="E31" s="13" t="str">
        <f ca="1">Start.listina!X17</f>
        <v>1. KPK Vrchlabí</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10</v>
      </c>
      <c r="B33" s="13">
        <f ca="1">Start.listina!I18</f>
        <v>17060</v>
      </c>
      <c r="C33" s="13" t="str">
        <f ca="1">Start.listina!J18</f>
        <v>Bejšovec</v>
      </c>
      <c r="D33" s="13" t="str">
        <f ca="1">Start.listina!K18</f>
        <v>Petr</v>
      </c>
      <c r="E33" s="13" t="str">
        <f ca="1">Start.listina!L18</f>
        <v>Orel Řečkovice</v>
      </c>
      <c r="F33" s="13"/>
      <c r="G33" s="88" t="e">
        <f ca="1">IF(N(A33)&gt;0,VLOOKUP(A33,Body!$A$4:$F$259,5,0),"")</f>
        <v>#REF!</v>
      </c>
      <c r="H33" s="4">
        <f ca="1">IF(N(A33)&gt;0,VLOOKUP(A33,Body!$A$4:$F$259,6,0),"")</f>
        <v>200</v>
      </c>
      <c r="I33" s="4">
        <f ca="1">IF(N(A33)&gt;0,VLOOKUP(A33,Body!$A$4:$F$259,2,0),"")</f>
        <v>0.75</v>
      </c>
    </row>
    <row r="34" spans="1:9">
      <c r="A34" s="13"/>
      <c r="B34" s="13">
        <f ca="1">Start.listina!O18</f>
        <v>17062</v>
      </c>
      <c r="C34" s="13" t="str">
        <f ca="1">Start.listina!P18</f>
        <v>Hanák</v>
      </c>
      <c r="D34" s="13" t="str">
        <f ca="1">Start.listina!Q18</f>
        <v>David</v>
      </c>
      <c r="E34" s="13" t="str">
        <f ca="1">Start.listina!R18</f>
        <v>Orel Řečkovice</v>
      </c>
      <c r="F34" s="13"/>
      <c r="G34" s="88"/>
      <c r="H34" s="4"/>
      <c r="I34" s="4"/>
    </row>
    <row r="35" spans="1:9">
      <c r="A35" s="13"/>
      <c r="B35" s="13">
        <f>Start.listina!U18</f>
        <v>17063</v>
      </c>
      <c r="C35" s="13" t="str">
        <f ca="1">Start.listina!V18</f>
        <v>Novotný</v>
      </c>
      <c r="D35" s="13" t="str">
        <f>Start.listina!W18</f>
        <v>Samuel</v>
      </c>
      <c r="E35" s="13" t="str">
        <f ca="1">Start.listina!X18</f>
        <v>Orel Řečkovice</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4</v>
      </c>
      <c r="B37" s="13">
        <f>Start.listina!I19</f>
        <v>16012</v>
      </c>
      <c r="C37" s="13" t="str">
        <f ca="1">Start.listina!J19</f>
        <v>Čanda</v>
      </c>
      <c r="D37" s="13" t="str">
        <f>Start.listina!K19</f>
        <v>Jakub</v>
      </c>
      <c r="E37" s="13" t="str">
        <f ca="1">Start.listina!L19</f>
        <v>Petank Club Praha</v>
      </c>
      <c r="F37" s="13"/>
      <c r="G37" s="88" t="e">
        <f ca="1">IF(N(A37)&gt;0,VLOOKUP(A37,Body!$A$4:$F$259,5,0),"")</f>
        <v>#REF!</v>
      </c>
      <c r="H37" s="4">
        <f ca="1">IF(N(A37)&gt;0,VLOOKUP(A37,Body!$A$4:$F$259,6,0),"")</f>
        <v>200</v>
      </c>
      <c r="I37" s="4">
        <f ca="1">IF(N(A37)&gt;0,VLOOKUP(A37,Body!$A$4:$F$259,2,0),"")</f>
        <v>2</v>
      </c>
    </row>
    <row r="38" spans="1:9">
      <c r="A38" s="13"/>
      <c r="B38" s="13">
        <f>Start.listina!O19</f>
        <v>17084</v>
      </c>
      <c r="C38" s="13" t="str">
        <f ca="1">Start.listina!P19</f>
        <v>Výhonský</v>
      </c>
      <c r="D38" s="13" t="str">
        <f>Start.listina!Q19</f>
        <v>Matyas</v>
      </c>
      <c r="E38" s="13" t="str">
        <f ca="1">Start.listina!R19</f>
        <v>SK Španielka Řepy</v>
      </c>
      <c r="F38" s="13"/>
      <c r="G38" s="88"/>
      <c r="H38" s="4"/>
      <c r="I38" s="4"/>
    </row>
    <row r="39" spans="1:9">
      <c r="A39" s="13"/>
      <c r="B39" s="13">
        <f>Start.listina!U19</f>
        <v>16128</v>
      </c>
      <c r="C39" s="13" t="str">
        <f ca="1">Start.listina!V19</f>
        <v>Merta</v>
      </c>
      <c r="D39" s="13" t="str">
        <f>Start.listina!W19</f>
        <v>Jáchym</v>
      </c>
      <c r="E39" s="13" t="str">
        <f ca="1">Start.listina!X19</f>
        <v>1. Starobrněnský PK</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9</v>
      </c>
      <c r="B41" s="13">
        <f>Start.listina!I20</f>
        <v>17040</v>
      </c>
      <c r="C41" s="13" t="str">
        <f ca="1">Start.listina!J20</f>
        <v>Charvátová</v>
      </c>
      <c r="D41" s="13" t="str">
        <f>Start.listina!K20</f>
        <v>Šárka</v>
      </c>
      <c r="E41" s="13" t="str">
        <f ca="1">Start.listina!L20</f>
        <v>1. Starobrněnský PK</v>
      </c>
      <c r="F41" s="13"/>
      <c r="G41" s="88" t="e">
        <f ca="1">IF(N(A41)&gt;0,VLOOKUP(A41,Body!$A$4:$F$259,5,0),"")</f>
        <v>#REF!</v>
      </c>
      <c r="H41" s="4">
        <f ca="1">IF(N(A41)&gt;0,VLOOKUP(A41,Body!$A$4:$F$259,6,0),"")</f>
        <v>200</v>
      </c>
      <c r="I41" s="4">
        <f ca="1">IF(N(A41)&gt;0,VLOOKUP(A41,Body!$A$4:$F$259,2,0),"")</f>
        <v>0.875</v>
      </c>
    </row>
    <row r="42" spans="1:9">
      <c r="A42" s="13"/>
      <c r="B42" s="13">
        <f>Start.listina!O20</f>
        <v>16133</v>
      </c>
      <c r="C42" s="13" t="str">
        <f ca="1">Start.listina!P20</f>
        <v>Strouhalová</v>
      </c>
      <c r="D42" s="13" t="str">
        <f>Start.listina!Q20</f>
        <v>Terezie</v>
      </c>
      <c r="E42" s="13" t="str">
        <f ca="1">Start.listina!R20</f>
        <v>1. Starobrněnský PK</v>
      </c>
      <c r="F42" s="13"/>
      <c r="G42" s="88"/>
      <c r="H42" s="4"/>
      <c r="I42" s="4"/>
    </row>
    <row r="43" spans="1:9">
      <c r="A43" s="13"/>
      <c r="B43" s="13">
        <f>Start.listina!U20</f>
        <v>16134</v>
      </c>
      <c r="C43" s="13" t="str">
        <f ca="1">Start.listina!V20</f>
        <v>Zbořilová</v>
      </c>
      <c r="D43" s="13" t="str">
        <f>Start.listina!W20</f>
        <v>Vendula</v>
      </c>
      <c r="E43" s="13" t="str">
        <f ca="1">Start.listina!X20</f>
        <v>1. Starobrněnský PK</v>
      </c>
      <c r="F43" s="13"/>
      <c r="G43" s="88"/>
      <c r="H43" s="4"/>
      <c r="I43" s="4"/>
    </row>
    <row r="44" spans="1:9">
      <c r="A44" s="13"/>
      <c r="B44" s="13">
        <f>Start.listina!AA20</f>
        <v>16135</v>
      </c>
      <c r="C44" s="13" t="str">
        <f>Start.listina!AB20</f>
        <v>Zbořilová</v>
      </c>
      <c r="D44" s="13" t="str">
        <f>Start.listina!AC20</f>
        <v>Nikola</v>
      </c>
      <c r="E44" s="13" t="str">
        <f>Start.listina!AD20</f>
        <v>1. Starobrněnský PK</v>
      </c>
      <c r="F44" s="13"/>
      <c r="G44" s="88"/>
      <c r="H44" s="4"/>
      <c r="I44" s="4"/>
    </row>
    <row r="45" spans="1:9">
      <c r="A45" s="13">
        <f>Start.listina!AH21</f>
        <v>11</v>
      </c>
      <c r="B45" s="13">
        <f>Start.listina!I21</f>
        <v>17033</v>
      </c>
      <c r="C45" s="13" t="str">
        <f ca="1">Start.listina!J21</f>
        <v>Kobr</v>
      </c>
      <c r="D45" s="13" t="str">
        <f>Start.listina!K21</f>
        <v>Štěpán</v>
      </c>
      <c r="E45" s="13" t="str">
        <f ca="1">Start.listina!L21</f>
        <v>1. KPK Vrchlabí</v>
      </c>
      <c r="F45" s="13"/>
      <c r="G45" s="88" t="e">
        <f ca="1">IF(N(A45)&gt;0,VLOOKUP(A45,Body!$A$4:$F$259,5,0),"")</f>
        <v>#REF!</v>
      </c>
      <c r="H45" s="4">
        <f ca="1">IF(N(A45)&gt;0,VLOOKUP(A45,Body!$A$4:$F$259,6,0),"")</f>
        <v>200</v>
      </c>
      <c r="I45" s="4">
        <f ca="1">IF(N(A45)&gt;0,VLOOKUP(A45,Body!$A$4:$F$259,2,0),"")</f>
        <v>0.625</v>
      </c>
    </row>
    <row r="46" spans="1:9">
      <c r="A46" s="13"/>
      <c r="B46" s="13">
        <f>Start.listina!O21</f>
        <v>17021</v>
      </c>
      <c r="C46" s="13" t="str">
        <f ca="1">Start.listina!P21</f>
        <v>Marek</v>
      </c>
      <c r="D46" s="13" t="str">
        <f>Start.listina!Q21</f>
        <v>Kryštof</v>
      </c>
      <c r="E46" s="13" t="str">
        <f ca="1">Start.listina!R21</f>
        <v>PEK Stolín</v>
      </c>
      <c r="F46" s="13"/>
      <c r="G46" s="88"/>
      <c r="H46" s="4"/>
      <c r="I46" s="4"/>
    </row>
    <row r="47" spans="1:9">
      <c r="A47" s="13"/>
      <c r="B47" s="13">
        <f>Start.listina!U21</f>
        <v>15055</v>
      </c>
      <c r="C47" s="13" t="str">
        <f ca="1">Start.listina!V21</f>
        <v>Srnský</v>
      </c>
      <c r="D47" s="13" t="str">
        <f>Start.listina!W21</f>
        <v>Jakub</v>
      </c>
      <c r="E47" s="13" t="str">
        <f ca="1">Start.listina!X21</f>
        <v>1. KPK Vrchlabí</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12</v>
      </c>
      <c r="B49" s="13">
        <f>Start.listina!I22</f>
        <v>17045</v>
      </c>
      <c r="C49" s="13" t="str">
        <f ca="1">Start.listina!J22</f>
        <v>Tkadlecová</v>
      </c>
      <c r="D49" s="13" t="str">
        <f>Start.listina!K22</f>
        <v>Kamila</v>
      </c>
      <c r="E49" s="13" t="str">
        <f ca="1">Start.listina!L22</f>
        <v>UBU Únětice</v>
      </c>
      <c r="F49" s="13"/>
      <c r="G49" s="88" t="e">
        <f ca="1">IF(N(A49)&gt;0,VLOOKUP(A49,Body!$A$4:$F$259,5,0),"")</f>
        <v>#REF!</v>
      </c>
      <c r="H49" s="4">
        <f ca="1">IF(N(A49)&gt;0,VLOOKUP(A49,Body!$A$4:$F$259,6,0),"")</f>
        <v>200</v>
      </c>
      <c r="I49" s="4">
        <f ca="1">IF(N(A49)&gt;0,VLOOKUP(A49,Body!$A$4:$F$259,2,0),"")</f>
        <v>0.5</v>
      </c>
    </row>
    <row r="50" spans="1:9">
      <c r="A50" s="13"/>
      <c r="B50" s="13">
        <f>Start.listina!O22</f>
        <v>16120</v>
      </c>
      <c r="C50" s="13" t="str">
        <f ca="1">Start.listina!P22</f>
        <v>Froněk</v>
      </c>
      <c r="D50" s="13" t="str">
        <f>Start.listina!Q22</f>
        <v>Jiří ml.</v>
      </c>
      <c r="E50" s="13" t="str">
        <f ca="1">Start.listina!R22</f>
        <v>Petank Club Praha</v>
      </c>
      <c r="F50" s="13"/>
      <c r="G50" s="88"/>
      <c r="H50" s="4"/>
      <c r="I50" s="4"/>
    </row>
    <row r="51" spans="1:9">
      <c r="A51" s="13"/>
      <c r="B51" s="13">
        <f>Start.listina!U22</f>
        <v>15072</v>
      </c>
      <c r="C51" s="13" t="str">
        <f ca="1">Start.listina!V22</f>
        <v>Kočandrle</v>
      </c>
      <c r="D51" s="13" t="str">
        <f>Start.listina!W22</f>
        <v>Daniel</v>
      </c>
      <c r="E51" s="13" t="str">
        <f ca="1">Start.listina!X22</f>
        <v>PC Sokol Velim</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13</v>
      </c>
      <c r="B53" s="13">
        <f>Start.listina!I23</f>
        <v>17065</v>
      </c>
      <c r="C53" s="13" t="str">
        <f ca="1">Start.listina!J23</f>
        <v>Tieku</v>
      </c>
      <c r="D53" s="13" t="str">
        <f>Start.listina!K23</f>
        <v>Tony</v>
      </c>
      <c r="E53" s="13" t="str">
        <f ca="1">Start.listina!L23</f>
        <v>Orel Řečkovice</v>
      </c>
      <c r="F53" s="13"/>
      <c r="G53" s="88" t="e">
        <f ca="1">IF(N(A53)&gt;0,VLOOKUP(A53,Body!$A$4:$F$259,5,0),"")</f>
        <v>#REF!</v>
      </c>
      <c r="H53" s="4">
        <f ca="1">IF(N(A53)&gt;0,VLOOKUP(A53,Body!$A$4:$F$259,6,0),"")</f>
        <v>200</v>
      </c>
      <c r="I53" s="4">
        <f ca="1">IF(N(A53)&gt;0,VLOOKUP(A53,Body!$A$4:$F$259,2,0),"")</f>
        <v>0.375</v>
      </c>
    </row>
    <row r="54" spans="1:9">
      <c r="A54" s="13"/>
      <c r="B54" s="13">
        <f>Start.listina!O23</f>
        <v>17061</v>
      </c>
      <c r="C54" s="13" t="str">
        <f ca="1">Start.listina!P23</f>
        <v>Botek</v>
      </c>
      <c r="D54" s="13" t="str">
        <f>Start.listina!Q23</f>
        <v>Jan</v>
      </c>
      <c r="E54" s="13" t="str">
        <f ca="1">Start.listina!R23</f>
        <v>Orel Řečkovice</v>
      </c>
      <c r="F54" s="13"/>
      <c r="G54" s="88"/>
      <c r="H54" s="4"/>
      <c r="I54" s="4"/>
    </row>
    <row r="55" spans="1:9">
      <c r="A55" s="13"/>
      <c r="B55" s="13">
        <f>Start.listina!U23</f>
        <v>17066</v>
      </c>
      <c r="C55" s="13" t="str">
        <f ca="1">Start.listina!V23</f>
        <v>Cimala</v>
      </c>
      <c r="D55" s="13" t="str">
        <f>Start.listina!W23</f>
        <v>Vít</v>
      </c>
      <c r="E55" s="13" t="str">
        <f ca="1">Start.listina!X23</f>
        <v>Orel Řečkovice</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14</v>
      </c>
      <c r="B57" s="13">
        <f>Start.listina!I24</f>
        <v>16132</v>
      </c>
      <c r="C57" s="13" t="str">
        <f ca="1">Start.listina!J24</f>
        <v>Strouhalová</v>
      </c>
      <c r="D57" s="13" t="str">
        <f>Start.listina!K24</f>
        <v>Adéla</v>
      </c>
      <c r="E57" s="13" t="str">
        <f ca="1">Start.listina!L24</f>
        <v>1. Starobrněnský PK</v>
      </c>
      <c r="F57" s="13"/>
      <c r="G57" s="88" t="e">
        <f ca="1">IF(N(A57)&gt;0,VLOOKUP(A57,Body!$A$4:$F$259,5,0),"")</f>
        <v>#REF!</v>
      </c>
      <c r="H57" s="4">
        <f ca="1">IF(N(A57)&gt;0,VLOOKUP(A57,Body!$A$4:$F$259,6,0),"")</f>
        <v>0</v>
      </c>
      <c r="I57" s="4">
        <f ca="1">IF(N(A57)&gt;0,VLOOKUP(A57,Body!$A$4:$F$259,2,0),"")</f>
        <v>0</v>
      </c>
    </row>
    <row r="58" spans="1:9">
      <c r="A58" s="13"/>
      <c r="B58" s="13">
        <f>Start.listina!O24</f>
        <v>16129</v>
      </c>
      <c r="C58" s="13" t="str">
        <f ca="1">Start.listina!P24</f>
        <v>Mertová</v>
      </c>
      <c r="D58" s="13" t="str">
        <f>Start.listina!Q24</f>
        <v>Anežka</v>
      </c>
      <c r="E58" s="13" t="str">
        <f ca="1">Start.listina!R24</f>
        <v>1. Starobrněnský PK</v>
      </c>
      <c r="F58" s="13"/>
      <c r="G58" s="88"/>
      <c r="H58" s="4"/>
      <c r="I58" s="4"/>
    </row>
    <row r="59" spans="1:9">
      <c r="A59" s="13"/>
      <c r="B59" s="13">
        <f>Start.listina!U24</f>
        <v>16126</v>
      </c>
      <c r="C59" s="13" t="str">
        <f ca="1">Start.listina!V24</f>
        <v>Šlezarová</v>
      </c>
      <c r="D59" s="13" t="str">
        <f>Start.listina!W24</f>
        <v>Eva</v>
      </c>
      <c r="E59" s="13" t="str">
        <f ca="1">Start.listina!X24</f>
        <v>1. Starobrněnský PK</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 ca="1">Start.listina!AH25</f>
        <v>0</v>
      </c>
      <c r="B61" s="13" t="str">
        <f ca="1">Start.listina!I25</f>
        <v/>
      </c>
      <c r="C61" s="13" t="str">
        <f ca="1">Start.listina!J25</f>
        <v xml:space="preserve"> </v>
      </c>
      <c r="D61" s="13" t="str">
        <f ca="1">Start.listina!K25</f>
        <v xml:space="preserve"> </v>
      </c>
      <c r="E61" s="13" t="str">
        <f ca="1">Start.listina!L25</f>
        <v xml:space="preserve"> </v>
      </c>
      <c r="F61" s="13"/>
      <c r="G61" s="88" t="str">
        <f ca="1">IF(N(A61)&gt;0,VLOOKUP(A61,Body!$A$4:$F$259,5,0),"")</f>
        <v/>
      </c>
      <c r="H61" s="4" t="str">
        <f ca="1">IF(N(A61)&gt;0,VLOOKUP(A61,Body!$A$4:$F$259,6,0),"")</f>
        <v/>
      </c>
      <c r="I61" s="4" t="str">
        <f ca="1">IF(N(A61)&gt;0,VLOOKUP(A61,Body!$A$4:$F$259,2,0),"")</f>
        <v/>
      </c>
    </row>
    <row r="62" spans="1:9">
      <c r="A62" s="13"/>
      <c r="B62" s="13" t="str">
        <f ca="1">Start.listina!O25</f>
        <v/>
      </c>
      <c r="C62" s="13" t="str">
        <f ca="1">Start.listina!P25</f>
        <v xml:space="preserve"> </v>
      </c>
      <c r="D62" s="13" t="str">
        <f ca="1">Start.listina!Q25</f>
        <v xml:space="preserve"> </v>
      </c>
      <c r="E62" s="13" t="str">
        <f ca="1">Start.listina!R25</f>
        <v xml:space="preserve"> </v>
      </c>
      <c r="F62" s="13"/>
      <c r="G62" s="88"/>
      <c r="H62" s="4"/>
      <c r="I62" s="4"/>
    </row>
    <row r="63" spans="1:9">
      <c r="A63" s="13"/>
      <c r="B63" s="13" t="str">
        <f ca="1">Start.listina!U25</f>
        <v/>
      </c>
      <c r="C63" s="13" t="str">
        <f ca="1">Start.listina!V25</f>
        <v xml:space="preserve"> </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0</v>
      </c>
      <c r="B65" s="13" t="str">
        <f ca="1">Start.listina!I26</f>
        <v/>
      </c>
      <c r="C65" s="13" t="str">
        <f ca="1">Start.listina!J26</f>
        <v xml:space="preserve"> </v>
      </c>
      <c r="D65" s="13" t="str">
        <f ca="1">Start.listina!K26</f>
        <v xml:space="preserve"> </v>
      </c>
      <c r="E65" s="13" t="str">
        <f ca="1">Start.listina!L26</f>
        <v xml:space="preserve"> </v>
      </c>
      <c r="F65" s="13"/>
      <c r="G65" s="88" t="str">
        <f ca="1">IF(N(A65)&gt;0,VLOOKUP(A65,Body!$A$4:$F$259,5,0),"")</f>
        <v/>
      </c>
      <c r="H65" s="4" t="str">
        <f ca="1">IF(N(A65)&gt;0,VLOOKUP(A65,Body!$A$4:$F$259,6,0),"")</f>
        <v/>
      </c>
      <c r="I65" s="4" t="str">
        <f ca="1">IF(N(A65)&gt;0,VLOOKUP(A65,Body!$A$4:$F$259,2,0),"")</f>
        <v/>
      </c>
    </row>
    <row r="66" spans="1:9">
      <c r="A66" s="13"/>
      <c r="B66" s="13" t="str">
        <f ca="1">Start.listina!O26</f>
        <v/>
      </c>
      <c r="C66" s="13" t="str">
        <f ca="1">Start.listina!P26</f>
        <v xml:space="preserve"> </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 ca="1">Start.listina!AH27</f>
        <v>0</v>
      </c>
      <c r="B69" s="13" t="str">
        <f ca="1">Start.listina!I27</f>
        <v/>
      </c>
      <c r="C69" s="13" t="str">
        <f ca="1">Start.listina!J27</f>
        <v xml:space="preserve"> </v>
      </c>
      <c r="D69" s="13" t="str">
        <f ca="1">Start.listina!K27</f>
        <v xml:space="preserve"> </v>
      </c>
      <c r="E69" s="13" t="str">
        <f ca="1">Start.listina!L27</f>
        <v xml:space="preserve"> </v>
      </c>
      <c r="F69" s="13"/>
      <c r="G69" s="88" t="str">
        <f ca="1">IF(N(A69)&gt;0,VLOOKUP(A69,Body!$A$4:$F$259,5,0),"")</f>
        <v/>
      </c>
      <c r="H69" s="4" t="str">
        <f ca="1">IF(N(A69)&gt;0,VLOOKUP(A69,Body!$A$4:$F$259,6,0),"")</f>
        <v/>
      </c>
      <c r="I69" s="4" t="str">
        <f ca="1">IF(N(A69)&gt;0,VLOOKUP(A69,Body!$A$4:$F$259,2,0),"")</f>
        <v/>
      </c>
    </row>
    <row r="70" spans="1:9">
      <c r="A70" s="13"/>
      <c r="B70" s="13" t="str">
        <f ca="1">Start.listina!O27</f>
        <v/>
      </c>
      <c r="C70" s="13" t="str">
        <f ca="1">Start.listina!P27</f>
        <v xml:space="preserve"> </v>
      </c>
      <c r="D70" s="13" t="str">
        <f ca="1">Start.listina!Q27</f>
        <v xml:space="preserve"> </v>
      </c>
      <c r="E70" s="13" t="str">
        <f ca="1">Start.listina!R27</f>
        <v xml:space="preserve"> </v>
      </c>
      <c r="F70" s="13"/>
      <c r="G70" s="88"/>
      <c r="H70" s="4"/>
      <c r="I70" s="4"/>
    </row>
    <row r="71" spans="1:9">
      <c r="A71" s="13"/>
      <c r="B71" s="13" t="str">
        <f ca="1">Start.listina!U27</f>
        <v/>
      </c>
      <c r="C71" s="13" t="str">
        <f ca="1">Start.listina!V27</f>
        <v xml:space="preserve"> </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 ca="1">Start.listina!AH28</f>
        <v>0</v>
      </c>
      <c r="B73" s="13" t="str">
        <f ca="1">Start.listina!I28</f>
        <v/>
      </c>
      <c r="C73" s="13" t="str">
        <f ca="1">Start.listina!J28</f>
        <v xml:space="preserve"> </v>
      </c>
      <c r="D73" s="13" t="str">
        <f ca="1">Start.listina!K28</f>
        <v xml:space="preserve"> </v>
      </c>
      <c r="E73" s="13" t="str">
        <f ca="1">Start.listina!L28</f>
        <v xml:space="preserve"> </v>
      </c>
      <c r="F73" s="13"/>
      <c r="G73" s="88" t="str">
        <f ca="1">IF(N(A73)&gt;0,VLOOKUP(A73,Body!$A$4:$F$259,5,0),"")</f>
        <v/>
      </c>
      <c r="H73" s="4" t="str">
        <f ca="1">IF(N(A73)&gt;0,VLOOKUP(A73,Body!$A$4:$F$259,6,0),"")</f>
        <v/>
      </c>
      <c r="I73" s="4" t="str">
        <f ca="1">IF(N(A73)&gt;0,VLOOKUP(A73,Body!$A$4:$F$259,2,0),"")</f>
        <v/>
      </c>
    </row>
    <row r="74" spans="1:9">
      <c r="A74" s="13"/>
      <c r="B74" s="13" t="str">
        <f ca="1">Start.listina!O28</f>
        <v/>
      </c>
      <c r="C74" s="13" t="str">
        <f ca="1">Start.listina!P28</f>
        <v xml:space="preserve"> </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 ca="1">Start.listina!AH29</f>
        <v>0</v>
      </c>
      <c r="B77" s="13" t="str">
        <f ca="1">Start.listina!I29</f>
        <v/>
      </c>
      <c r="C77" s="13" t="str">
        <f ca="1">Start.listina!J29</f>
        <v xml:space="preserve"> </v>
      </c>
      <c r="D77" s="13" t="str">
        <f ca="1">Start.listina!K29</f>
        <v xml:space="preserve"> </v>
      </c>
      <c r="E77" s="13" t="str">
        <f ca="1">Start.listina!L29</f>
        <v xml:space="preserve"> </v>
      </c>
      <c r="F77" s="13"/>
      <c r="G77" s="88" t="str">
        <f ca="1">IF(N(A77)&gt;0,VLOOKUP(A77,Body!$A$4:$F$259,5,0),"")</f>
        <v/>
      </c>
      <c r="H77" s="4" t="str">
        <f ca="1">IF(N(A77)&gt;0,VLOOKUP(A77,Body!$A$4:$F$259,6,0),"")</f>
        <v/>
      </c>
      <c r="I77" s="4" t="str">
        <f ca="1">IF(N(A77)&gt;0,VLOOKUP(A77,Body!$A$4:$F$259,2,0),"")</f>
        <v/>
      </c>
    </row>
    <row r="78" spans="1:9">
      <c r="A78" s="13"/>
      <c r="B78" s="13" t="str">
        <f ca="1">Start.listina!O29</f>
        <v/>
      </c>
      <c r="C78" s="13" t="str">
        <f ca="1">Start.listina!P29</f>
        <v xml:space="preserve"> </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0</v>
      </c>
      <c r="B81" s="13" t="str">
        <f ca="1">Start.listina!I30</f>
        <v/>
      </c>
      <c r="C81" s="13" t="str">
        <f ca="1">Start.listina!J30</f>
        <v xml:space="preserve"> </v>
      </c>
      <c r="D81" s="13" t="str">
        <f ca="1">Start.listina!K30</f>
        <v xml:space="preserve"> </v>
      </c>
      <c r="E81" s="13" t="str">
        <f ca="1">Start.listina!L30</f>
        <v xml:space="preserve"> </v>
      </c>
      <c r="F81" s="13"/>
      <c r="G81" s="88" t="str">
        <f ca="1">IF(N(A81)&gt;0,VLOOKUP(A81,Body!$A$4:$F$259,5,0),"")</f>
        <v/>
      </c>
      <c r="H81" s="4" t="str">
        <f ca="1">IF(N(A81)&gt;0,VLOOKUP(A81,Body!$A$4:$F$259,6,0),"")</f>
        <v/>
      </c>
      <c r="I81" s="4" t="str">
        <f ca="1">IF(N(A81)&gt;0,VLOOKUP(A81,Body!$A$4:$F$259,2,0),"")</f>
        <v/>
      </c>
    </row>
    <row r="82" spans="1:9">
      <c r="A82" s="13"/>
      <c r="B82" s="13" t="str">
        <f ca="1">Start.listina!O30</f>
        <v/>
      </c>
      <c r="C82" s="13" t="str">
        <f ca="1">Start.listina!P30</f>
        <v xml:space="preserve"> </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 ca="1">Start.listina!AH31</f>
        <v>0</v>
      </c>
      <c r="B85" s="13" t="str">
        <f ca="1">Start.listina!I31</f>
        <v/>
      </c>
      <c r="C85" s="13" t="str">
        <f ca="1">Start.listina!J31</f>
        <v xml:space="preserve"> </v>
      </c>
      <c r="D85" s="13" t="str">
        <f ca="1">Start.listina!K31</f>
        <v xml:space="preserve"> </v>
      </c>
      <c r="E85" s="13" t="str">
        <f ca="1">Start.listina!L31</f>
        <v xml:space="preserve"> </v>
      </c>
      <c r="F85" s="13"/>
      <c r="G85" s="88" t="str">
        <f ca="1">IF(N(A85)&gt;0,VLOOKUP(A85,Body!$A$4:$F$259,5,0),"")</f>
        <v/>
      </c>
      <c r="H85" s="4" t="str">
        <f ca="1">IF(N(A85)&gt;0,VLOOKUP(A85,Body!$A$4:$F$259,6,0),"")</f>
        <v/>
      </c>
      <c r="I85" s="4" t="str">
        <f ca="1">IF(N(A85)&gt;0,VLOOKUP(A85,Body!$A$4:$F$259,2,0),"")</f>
        <v/>
      </c>
    </row>
    <row r="86" spans="1:9">
      <c r="A86" s="13"/>
      <c r="B86" s="13" t="str">
        <f ca="1">Start.listina!O31</f>
        <v/>
      </c>
      <c r="C86" s="13" t="str">
        <f ca="1">Start.listina!P31</f>
        <v xml:space="preserve"> </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0</v>
      </c>
      <c r="B89" s="13" t="str">
        <f ca="1">Start.listina!I32</f>
        <v/>
      </c>
      <c r="C89" s="13" t="str">
        <f ca="1">Start.listina!J32</f>
        <v xml:space="preserve"> </v>
      </c>
      <c r="D89" s="13" t="str">
        <f ca="1">Start.listina!K32</f>
        <v xml:space="preserve"> </v>
      </c>
      <c r="E89" s="13" t="str">
        <f ca="1">Start.listina!L32</f>
        <v xml:space="preserve"> </v>
      </c>
      <c r="F89" s="13"/>
      <c r="G89" s="88" t="str">
        <f ca="1">IF(N(A89)&gt;0,VLOOKUP(A89,Body!$A$4:$F$259,5,0),"")</f>
        <v/>
      </c>
      <c r="H89" s="4" t="str">
        <f ca="1">IF(N(A89)&gt;0,VLOOKUP(A89,Body!$A$4:$F$259,6,0),"")</f>
        <v/>
      </c>
      <c r="I89" s="4" t="str">
        <f ca="1">IF(N(A89)&gt;0,VLOOKUP(A89,Body!$A$4:$F$259,2,0),"")</f>
        <v/>
      </c>
    </row>
    <row r="90" spans="1:9">
      <c r="A90" s="13"/>
      <c r="B90" s="13" t="str">
        <f ca="1">Start.listina!O32</f>
        <v/>
      </c>
      <c r="C90" s="13" t="str">
        <f ca="1">Start.listina!P32</f>
        <v xml:space="preserve"> </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 ca="1">Start.listina!AH33</f>
        <v>0</v>
      </c>
      <c r="B93" s="13" t="str">
        <f ca="1">Start.listina!I33</f>
        <v/>
      </c>
      <c r="C93" s="13" t="str">
        <f ca="1">Start.listina!J33</f>
        <v xml:space="preserve"> </v>
      </c>
      <c r="D93" s="13" t="str">
        <f ca="1">Start.listina!K33</f>
        <v xml:space="preserve"> </v>
      </c>
      <c r="E93" s="13" t="str">
        <f ca="1">Start.listina!L33</f>
        <v xml:space="preserve"> </v>
      </c>
      <c r="F93" s="13"/>
      <c r="G93" s="88" t="str">
        <f ca="1">IF(N(A93)&gt;0,VLOOKUP(A93,Body!$A$4:$F$259,5,0),"")</f>
        <v/>
      </c>
      <c r="H93" s="4" t="str">
        <f ca="1">IF(N(A93)&gt;0,VLOOKUP(A93,Body!$A$4:$F$259,6,0),"")</f>
        <v/>
      </c>
      <c r="I93" s="4" t="str">
        <f ca="1">IF(N(A93)&gt;0,VLOOKUP(A93,Body!$A$4:$F$259,2,0),"")</f>
        <v/>
      </c>
    </row>
    <row r="94" spans="1:9">
      <c r="A94" s="13"/>
      <c r="B94" s="13" t="str">
        <f ca="1">Start.listina!O33</f>
        <v/>
      </c>
      <c r="C94" s="13" t="str">
        <f ca="1">Start.listina!P33</f>
        <v xml:space="preserve"> </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0</v>
      </c>
      <c r="B97" s="13" t="str">
        <f ca="1">Start.listina!I34</f>
        <v/>
      </c>
      <c r="C97" s="13" t="str">
        <f ca="1">Start.listina!J34</f>
        <v xml:space="preserve"> </v>
      </c>
      <c r="D97" s="13" t="str">
        <f ca="1">Start.listina!K34</f>
        <v xml:space="preserve"> </v>
      </c>
      <c r="E97" s="13" t="str">
        <f ca="1">Start.listina!L34</f>
        <v xml:space="preserve"> </v>
      </c>
      <c r="F97" s="13"/>
      <c r="G97" s="88" t="str">
        <f ca="1">IF(N(A97)&gt;0,VLOOKUP(A97,Body!$A$4:$F$259,5,0),"")</f>
        <v/>
      </c>
      <c r="H97" s="4" t="str">
        <f ca="1">IF(N(A97)&gt;0,VLOOKUP(A97,Body!$A$4:$F$259,6,0),"")</f>
        <v/>
      </c>
      <c r="I97" s="4" t="str">
        <f ca="1">IF(N(A97)&gt;0,VLOOKUP(A97,Body!$A$4:$F$259,2,0),"")</f>
        <v/>
      </c>
    </row>
    <row r="98" spans="1:9">
      <c r="A98" s="13"/>
      <c r="B98" s="13" t="str">
        <f ca="1">Start.listina!O34</f>
        <v/>
      </c>
      <c r="C98" s="13" t="str">
        <f ca="1">Start.listina!P34</f>
        <v xml:space="preserve"> </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0</v>
      </c>
      <c r="B101" s="13" t="str">
        <f ca="1">Start.listina!I35</f>
        <v/>
      </c>
      <c r="C101" s="13" t="str">
        <f ca="1">Start.listina!J35</f>
        <v xml:space="preserve"> </v>
      </c>
      <c r="D101" s="13" t="str">
        <f ca="1">Start.listina!K35</f>
        <v xml:space="preserve"> </v>
      </c>
      <c r="E101" s="13" t="str">
        <f ca="1">Start.listina!L35</f>
        <v xml:space="preserve"> </v>
      </c>
      <c r="F101" s="13"/>
      <c r="G101" s="88" t="str">
        <f ca="1">IF(N(A101)&gt;0,VLOOKUP(A101,Body!$A$4:$F$259,5,0),"")</f>
        <v/>
      </c>
      <c r="H101" s="4" t="str">
        <f ca="1">IF(N(A101)&gt;0,VLOOKUP(A101,Body!$A$4:$F$259,6,0),"")</f>
        <v/>
      </c>
      <c r="I101" s="4" t="str">
        <f ca="1">IF(N(A101)&gt;0,VLOOKUP(A101,Body!$A$4:$F$259,2,0),"")</f>
        <v/>
      </c>
    </row>
    <row r="102" spans="1:9">
      <c r="A102" s="13"/>
      <c r="B102" s="13" t="str">
        <f ca="1">Start.listina!O35</f>
        <v/>
      </c>
      <c r="C102" s="13" t="str">
        <f ca="1">Start.listina!P35</f>
        <v xml:space="preserve"> </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0</v>
      </c>
      <c r="B105" s="13" t="str">
        <f ca="1">Start.listina!I36</f>
        <v/>
      </c>
      <c r="C105" s="13" t="str">
        <f ca="1">Start.listina!J36</f>
        <v xml:space="preserve"> </v>
      </c>
      <c r="D105" s="13" t="str">
        <f ca="1">Start.listina!K36</f>
        <v xml:space="preserve"> </v>
      </c>
      <c r="E105" s="13" t="str">
        <f ca="1">Start.listina!L36</f>
        <v xml:space="preserve"> </v>
      </c>
      <c r="F105" s="13"/>
      <c r="G105" s="88" t="str">
        <f ca="1">IF(N(A105)&gt;0,VLOOKUP(A105,Body!$A$4:$F$259,5,0),"")</f>
        <v/>
      </c>
      <c r="H105" s="4" t="str">
        <f ca="1">IF(N(A105)&gt;0,VLOOKUP(A105,Body!$A$4:$F$259,6,0),"")</f>
        <v/>
      </c>
      <c r="I105" s="4" t="str">
        <f ca="1">IF(N(A105)&gt;0,VLOOKUP(A105,Body!$A$4:$F$259,2,0),"")</f>
        <v/>
      </c>
    </row>
    <row r="106" spans="1:9">
      <c r="A106" s="13"/>
      <c r="B106" s="13" t="str">
        <f ca="1">Start.listina!O36</f>
        <v/>
      </c>
      <c r="C106" s="13" t="str">
        <f ca="1">Start.listina!P36</f>
        <v xml:space="preserve"> </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6.6028750000000009</v>
      </c>
      <c r="G1" s="4"/>
    </row>
    <row r="2" spans="1:7" ht="34.15" customHeight="1" thickBot="1">
      <c r="A2" s="84">
        <f>Start.listina!$K$2</f>
        <v>17019</v>
      </c>
      <c r="B2" s="82" t="str">
        <f>Start.listina!$K$4</f>
        <v>MČR Juniorů</v>
      </c>
      <c r="C2" s="83"/>
      <c r="D2" s="83"/>
      <c r="E2" s="89"/>
      <c r="G2" s="4"/>
    </row>
    <row r="3" spans="1:7" ht="21.75" customHeight="1" thickBot="1">
      <c r="A3" s="4"/>
      <c r="B3" s="4"/>
      <c r="C3" s="4"/>
      <c r="D3" s="4"/>
      <c r="E3" s="12" t="s">
        <v>246</v>
      </c>
      <c r="F3" s="4">
        <f ca="1">SUM(F5:F20)</f>
        <v>105.64600000000002</v>
      </c>
      <c r="G3" s="4"/>
    </row>
    <row r="4" spans="1:7" ht="24.75" customHeight="1" thickBot="1">
      <c r="A4" s="434" t="s">
        <v>31</v>
      </c>
      <c r="B4" s="434" t="s">
        <v>98</v>
      </c>
      <c r="C4" s="434" t="s">
        <v>32</v>
      </c>
      <c r="D4" s="434" t="s">
        <v>33</v>
      </c>
      <c r="E4" s="435" t="s">
        <v>34</v>
      </c>
      <c r="F4" s="435" t="s">
        <v>244</v>
      </c>
      <c r="G4" s="4"/>
    </row>
    <row r="5" spans="1:7">
      <c r="A5" s="249">
        <f ca="1">Start.listina!I11</f>
        <v>13040</v>
      </c>
      <c r="B5" s="436" t="str">
        <f ca="1">Start.listina!J11</f>
        <v>Bílek</v>
      </c>
      <c r="C5" s="249" t="str">
        <f ca="1">Start.listina!K11</f>
        <v>Vojtěch</v>
      </c>
      <c r="D5" s="249" t="str">
        <f ca="1">Start.listina!L11</f>
        <v>1. KPK Vrchlabí</v>
      </c>
      <c r="E5" s="249">
        <f ca="1">Start.listina!M11</f>
        <v>97</v>
      </c>
      <c r="F5" s="249">
        <f ca="1">Start.listina!N11</f>
        <v>31.657</v>
      </c>
      <c r="G5" s="4"/>
    </row>
    <row r="6" spans="1:7">
      <c r="A6" s="249">
        <f ca="1">Start.listina!I12</f>
        <v>16106</v>
      </c>
      <c r="B6" s="436" t="str">
        <f ca="1">Start.listina!J12</f>
        <v>Konšel</v>
      </c>
      <c r="C6" s="249" t="str">
        <f ca="1">Start.listina!K12</f>
        <v>Robin</v>
      </c>
      <c r="D6" s="249" t="str">
        <f ca="1">Start.listina!L12</f>
        <v>P.C.B.D.</v>
      </c>
      <c r="E6" s="249">
        <f ca="1">Start.listina!M12</f>
        <v>118</v>
      </c>
      <c r="F6" s="249">
        <f ca="1">Start.listina!N12</f>
        <v>36.5</v>
      </c>
      <c r="G6" s="4"/>
    </row>
    <row r="7" spans="1:7">
      <c r="A7" s="249">
        <f ca="1">Start.listina!I13</f>
        <v>11005</v>
      </c>
      <c r="B7" s="436" t="str">
        <f ca="1">Start.listina!J13</f>
        <v>Polách</v>
      </c>
      <c r="C7" s="249" t="str">
        <f ca="1">Start.listina!K13</f>
        <v>Antonín</v>
      </c>
      <c r="D7" s="249" t="str">
        <f ca="1">Start.listina!L13</f>
        <v>PAK Albrechtice</v>
      </c>
      <c r="E7" s="249">
        <f ca="1">Start.listina!M13</f>
        <v>325</v>
      </c>
      <c r="F7" s="249">
        <f ca="1">Start.listina!N13</f>
        <v>12.345000000000001</v>
      </c>
      <c r="G7" s="4"/>
    </row>
    <row r="8" spans="1:7">
      <c r="A8" s="249">
        <f>Start.listina!I14</f>
        <v>17067</v>
      </c>
      <c r="B8" s="436" t="str">
        <f ca="1">Start.listina!J14</f>
        <v>Dudašková</v>
      </c>
      <c r="C8" s="249" t="str">
        <f>Start.listina!K14</f>
        <v>Michaela</v>
      </c>
      <c r="D8" s="249" t="str">
        <f ca="1">Start.listina!L14</f>
        <v>Orel Řečkovice</v>
      </c>
      <c r="E8" s="249">
        <f>Start.listina!M14</f>
        <v>731</v>
      </c>
      <c r="F8" s="249">
        <f>Start.listina!N14</f>
        <v>0</v>
      </c>
      <c r="G8" s="4"/>
    </row>
    <row r="9" spans="1:7">
      <c r="A9" s="249">
        <f ca="1">Start.listina!I15</f>
        <v>17055</v>
      </c>
      <c r="B9" s="436" t="str">
        <f ca="1">Start.listina!J15</f>
        <v>Zikmunda</v>
      </c>
      <c r="C9" s="249" t="str">
        <f ca="1">Start.listina!K15</f>
        <v>Matěj</v>
      </c>
      <c r="D9" s="249" t="str">
        <f ca="1">Start.listina!L15</f>
        <v>PC Mimo Done</v>
      </c>
      <c r="E9" s="249">
        <f ca="1">Start.listina!M15</f>
        <v>356</v>
      </c>
      <c r="F9" s="249">
        <f ca="1">Start.listina!N15</f>
        <v>6.8760000000000003</v>
      </c>
      <c r="G9" s="4"/>
    </row>
    <row r="10" spans="1:7">
      <c r="A10" s="249">
        <f ca="1">Start.listina!I16</f>
        <v>11041</v>
      </c>
      <c r="B10" s="436" t="str">
        <f ca="1">Start.listina!J16</f>
        <v>Kadavá</v>
      </c>
      <c r="C10" s="249" t="str">
        <f ca="1">Start.listina!K16</f>
        <v>Petra</v>
      </c>
      <c r="D10" s="249" t="str">
        <f ca="1">Start.listina!L16</f>
        <v>1. KPK Vrchlabí</v>
      </c>
      <c r="E10" s="249">
        <f ca="1">Start.listina!M16</f>
        <v>399</v>
      </c>
      <c r="F10" s="249">
        <f ca="1">Start.listina!N16</f>
        <v>6.4219999999999997</v>
      </c>
      <c r="G10" s="4"/>
    </row>
    <row r="11" spans="1:7">
      <c r="A11" s="249">
        <f ca="1">Start.listina!I17</f>
        <v>15057</v>
      </c>
      <c r="B11" s="436" t="str">
        <f ca="1">Start.listina!J17</f>
        <v>Vedral</v>
      </c>
      <c r="C11" s="249" t="str">
        <f ca="1">Start.listina!K17</f>
        <v>Filip</v>
      </c>
      <c r="D11" s="249" t="str">
        <f ca="1">Start.listina!L17</f>
        <v>1. KPK Vrchlabí</v>
      </c>
      <c r="E11" s="249">
        <f ca="1">Start.listina!M17</f>
        <v>578</v>
      </c>
      <c r="F11" s="249">
        <f ca="1">Start.listina!N17</f>
        <v>2.875</v>
      </c>
      <c r="G11" s="4"/>
    </row>
    <row r="12" spans="1:7">
      <c r="A12" s="249">
        <f ca="1">Start.listina!I18</f>
        <v>17060</v>
      </c>
      <c r="B12" s="436" t="str">
        <f ca="1">Start.listina!J18</f>
        <v>Bejšovec</v>
      </c>
      <c r="C12" s="249" t="str">
        <f ca="1">Start.listina!K18</f>
        <v>Petr</v>
      </c>
      <c r="D12" s="249" t="str">
        <f ca="1">Start.listina!L18</f>
        <v>Orel Řečkovice</v>
      </c>
      <c r="E12" s="249">
        <f ca="1">Start.listina!M18</f>
        <v>518</v>
      </c>
      <c r="F12" s="249">
        <f ca="1">Start.listina!N18</f>
        <v>2.766</v>
      </c>
      <c r="G12" s="4"/>
    </row>
    <row r="13" spans="1:7">
      <c r="A13" s="249">
        <f>Start.listina!I19</f>
        <v>16012</v>
      </c>
      <c r="B13" s="436" t="str">
        <f ca="1">Start.listina!J19</f>
        <v>Čanda</v>
      </c>
      <c r="C13" s="249" t="str">
        <f>Start.listina!K19</f>
        <v>Jakub</v>
      </c>
      <c r="D13" s="249" t="str">
        <f ca="1">Start.listina!L19</f>
        <v>Petank Club Praha</v>
      </c>
      <c r="E13" s="249">
        <f>Start.listina!M19</f>
        <v>338</v>
      </c>
      <c r="F13" s="249">
        <f>Start.listina!N19</f>
        <v>4.8609999999999998</v>
      </c>
      <c r="G13" s="4"/>
    </row>
    <row r="14" spans="1:7">
      <c r="A14" s="249">
        <f>Start.listina!I20</f>
        <v>17040</v>
      </c>
      <c r="B14" s="436" t="str">
        <f ca="1">Start.listina!J20</f>
        <v>Charvátová</v>
      </c>
      <c r="C14" s="249" t="str">
        <f>Start.listina!K20</f>
        <v>Šárka</v>
      </c>
      <c r="D14" s="249" t="str">
        <f ca="1">Start.listina!L20</f>
        <v>1. Starobrněnský PK</v>
      </c>
      <c r="E14" s="249">
        <f>Start.listina!M20</f>
        <v>721</v>
      </c>
      <c r="F14" s="249">
        <f>Start.listina!N20</f>
        <v>0</v>
      </c>
      <c r="G14" s="4"/>
    </row>
    <row r="15" spans="1:7">
      <c r="A15" s="249">
        <f>Start.listina!I21</f>
        <v>17033</v>
      </c>
      <c r="B15" s="436" t="str">
        <f ca="1">Start.listina!J21</f>
        <v>Kobr</v>
      </c>
      <c r="C15" s="249" t="str">
        <f>Start.listina!K21</f>
        <v>Štěpán</v>
      </c>
      <c r="D15" s="249" t="str">
        <f ca="1">Start.listina!L21</f>
        <v>1. KPK Vrchlabí</v>
      </c>
      <c r="E15" s="249">
        <f>Start.listina!M21</f>
        <v>658</v>
      </c>
      <c r="F15" s="249">
        <f>Start.listina!N21</f>
        <v>0.68799999999999994</v>
      </c>
      <c r="G15" s="4"/>
    </row>
    <row r="16" spans="1:7">
      <c r="A16" s="249">
        <f>Start.listina!I22</f>
        <v>17045</v>
      </c>
      <c r="B16" s="436" t="str">
        <f ca="1">Start.listina!J22</f>
        <v>Tkadlecová</v>
      </c>
      <c r="C16" s="249" t="str">
        <f>Start.listina!K22</f>
        <v>Kamila</v>
      </c>
      <c r="D16" s="249" t="str">
        <f ca="1">Start.listina!L22</f>
        <v>UBU Únětice</v>
      </c>
      <c r="E16" s="249">
        <f>Start.listina!M22</f>
        <v>868</v>
      </c>
      <c r="F16" s="249">
        <f>Start.listina!N22</f>
        <v>0</v>
      </c>
      <c r="G16" s="4"/>
    </row>
    <row r="17" spans="1:7">
      <c r="A17" s="249">
        <f>Start.listina!I23</f>
        <v>17065</v>
      </c>
      <c r="B17" s="436" t="str">
        <f ca="1">Start.listina!J23</f>
        <v>Tieku</v>
      </c>
      <c r="C17" s="249" t="str">
        <f>Start.listina!K23</f>
        <v>Tony</v>
      </c>
      <c r="D17" s="249" t="str">
        <f ca="1">Start.listina!L23</f>
        <v>Orel Řečkovice</v>
      </c>
      <c r="E17" s="249">
        <f>Start.listina!M23</f>
        <v>681</v>
      </c>
      <c r="F17" s="249">
        <f>Start.listina!N23</f>
        <v>0.65600000000000003</v>
      </c>
      <c r="G17" s="4"/>
    </row>
    <row r="18" spans="1:7">
      <c r="A18" s="249">
        <f>Start.listina!I24</f>
        <v>16132</v>
      </c>
      <c r="B18" s="436" t="str">
        <f ca="1">Start.listina!J24</f>
        <v>Strouhalová</v>
      </c>
      <c r="C18" s="249" t="str">
        <f>Start.listina!K24</f>
        <v>Adéla</v>
      </c>
      <c r="D18" s="249" t="str">
        <f ca="1">Start.listina!L24</f>
        <v>1. Starobrněnský PK</v>
      </c>
      <c r="E18" s="249">
        <f>Start.listina!M24</f>
        <v>861</v>
      </c>
      <c r="F18" s="249">
        <f>Start.listina!N24</f>
        <v>0</v>
      </c>
      <c r="G18" s="4"/>
    </row>
    <row r="19" spans="1:7">
      <c r="A19" s="249" t="str">
        <f ca="1">Start.listina!I25</f>
        <v/>
      </c>
      <c r="B19" s="436" t="str">
        <f ca="1">Start.listina!J25</f>
        <v xml:space="preserve"> </v>
      </c>
      <c r="C19" s="249" t="str">
        <f ca="1">Start.listina!K25</f>
        <v xml:space="preserve"> </v>
      </c>
      <c r="D19" s="249" t="str">
        <f ca="1">Start.listina!L25</f>
        <v xml:space="preserve"> </v>
      </c>
      <c r="E19" s="249">
        <f ca="1">Start.listina!M25</f>
        <v>9999</v>
      </c>
      <c r="F19" s="249">
        <f ca="1">Start.listina!N25</f>
        <v>0</v>
      </c>
      <c r="G19" s="4"/>
    </row>
    <row r="20" spans="1:7">
      <c r="A20" s="249" t="str">
        <f ca="1">Start.listina!I26</f>
        <v/>
      </c>
      <c r="B20" s="436" t="str">
        <f ca="1">Start.listina!J26</f>
        <v xml:space="preserve"> </v>
      </c>
      <c r="C20" s="249" t="str">
        <f ca="1">Start.listina!K26</f>
        <v xml:space="preserve"> </v>
      </c>
      <c r="D20" s="249" t="str">
        <f ca="1">Start.listina!L26</f>
        <v xml:space="preserve"> </v>
      </c>
      <c r="E20" s="249">
        <f ca="1">Start.listina!M26</f>
        <v>9999</v>
      </c>
      <c r="F20" s="249">
        <f ca="1">Start.listina!N26</f>
        <v>0</v>
      </c>
      <c r="G20" s="4"/>
    </row>
    <row r="21" spans="1:7">
      <c r="A21" s="249" t="str">
        <f ca="1">Start.listina!I27</f>
        <v/>
      </c>
      <c r="B21" s="436" t="str">
        <f ca="1">Start.listina!J27</f>
        <v xml:space="preserve"> </v>
      </c>
      <c r="C21" s="249" t="str">
        <f ca="1">Start.listina!K27</f>
        <v xml:space="preserve"> </v>
      </c>
      <c r="D21" s="249" t="str">
        <f ca="1">Start.listina!L27</f>
        <v xml:space="preserve"> </v>
      </c>
      <c r="E21" s="249">
        <f ca="1">Start.listina!M27</f>
        <v>9999</v>
      </c>
      <c r="F21" s="249">
        <f ca="1">Start.listina!N27</f>
        <v>0</v>
      </c>
      <c r="G21" s="4"/>
    </row>
    <row r="22" spans="1:7">
      <c r="A22" s="249" t="str">
        <f ca="1">Start.listina!I28</f>
        <v/>
      </c>
      <c r="B22" s="436" t="str">
        <f ca="1">Start.listina!J28</f>
        <v xml:space="preserve"> </v>
      </c>
      <c r="C22" s="249" t="str">
        <f ca="1">Start.listina!K28</f>
        <v xml:space="preserve"> </v>
      </c>
      <c r="D22" s="249" t="str">
        <f ca="1">Start.listina!L28</f>
        <v xml:space="preserve"> </v>
      </c>
      <c r="E22" s="249">
        <f ca="1">Start.listina!M28</f>
        <v>9999</v>
      </c>
      <c r="F22" s="249">
        <f ca="1">Start.listina!N28</f>
        <v>0</v>
      </c>
      <c r="G22" s="4"/>
    </row>
    <row r="23" spans="1:7">
      <c r="A23" s="249" t="str">
        <f ca="1">Start.listina!I29</f>
        <v/>
      </c>
      <c r="B23" s="436" t="str">
        <f ca="1">Start.listina!J29</f>
        <v xml:space="preserve"> </v>
      </c>
      <c r="C23" s="249" t="str">
        <f ca="1">Start.listina!K29</f>
        <v xml:space="preserve"> </v>
      </c>
      <c r="D23" s="249" t="str">
        <f ca="1">Start.listina!L29</f>
        <v xml:space="preserve"> </v>
      </c>
      <c r="E23" s="249">
        <f ca="1">Start.listina!M29</f>
        <v>9999</v>
      </c>
      <c r="F23" s="249">
        <f ca="1">Start.listina!N29</f>
        <v>0</v>
      </c>
      <c r="G23" s="4"/>
    </row>
    <row r="24" spans="1:7">
      <c r="A24" s="249" t="str">
        <f ca="1">Start.listina!I30</f>
        <v/>
      </c>
      <c r="B24" s="436" t="str">
        <f ca="1">Start.listina!J30</f>
        <v xml:space="preserve"> </v>
      </c>
      <c r="C24" s="249" t="str">
        <f ca="1">Start.listina!K30</f>
        <v xml:space="preserve"> </v>
      </c>
      <c r="D24" s="249" t="str">
        <f ca="1">Start.listina!L30</f>
        <v xml:space="preserve"> </v>
      </c>
      <c r="E24" s="249">
        <f ca="1">Start.listina!M30</f>
        <v>9999</v>
      </c>
      <c r="F24" s="249">
        <f ca="1">Start.listina!N30</f>
        <v>0</v>
      </c>
      <c r="G24" s="4"/>
    </row>
    <row r="25" spans="1:7">
      <c r="A25" s="249" t="str">
        <f ca="1">Start.listina!I31</f>
        <v/>
      </c>
      <c r="B25" s="436" t="str">
        <f ca="1">Start.listina!J31</f>
        <v xml:space="preserve"> </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 xml:space="preserve"> </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 xml:space="preserve"> </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 xml:space="preserve"> </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 xml:space="preserve"> </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 xml:space="preserve"> </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14079</v>
      </c>
      <c r="B197" s="436" t="str">
        <f ca="1">Start.listina!P11</f>
        <v>Vorel</v>
      </c>
      <c r="C197" s="249" t="str">
        <f ca="1">Start.listina!Q11</f>
        <v>Jan</v>
      </c>
      <c r="D197" s="249" t="str">
        <f ca="1">Start.listina!R11</f>
        <v>Petank Club Praha</v>
      </c>
      <c r="E197" s="249">
        <f ca="1">Start.listina!S11</f>
        <v>81</v>
      </c>
      <c r="F197" s="249">
        <f ca="1">Start.listina!T11</f>
        <v>39.75</v>
      </c>
      <c r="G197" s="4"/>
    </row>
    <row r="198" spans="1:7">
      <c r="A198" s="249">
        <f ca="1">Start.listina!O12</f>
        <v>10138</v>
      </c>
      <c r="B198" s="436" t="str">
        <f ca="1">Start.listina!P12</f>
        <v>Hájek</v>
      </c>
      <c r="C198" s="249" t="str">
        <f ca="1">Start.listina!Q12</f>
        <v>Martin ml.</v>
      </c>
      <c r="D198" s="249" t="str">
        <f ca="1">Start.listina!R12</f>
        <v>PEK Stolín</v>
      </c>
      <c r="E198" s="249">
        <f ca="1">Start.listina!S12</f>
        <v>179</v>
      </c>
      <c r="F198" s="249">
        <f ca="1">Start.listina!T12</f>
        <v>20.407</v>
      </c>
      <c r="G198" s="4"/>
    </row>
    <row r="199" spans="1:7">
      <c r="A199" s="249">
        <f ca="1">Start.listina!O13</f>
        <v>10046</v>
      </c>
      <c r="B199" s="436" t="str">
        <f ca="1">Start.listina!P13</f>
        <v>Poláchová</v>
      </c>
      <c r="C199" s="249" t="str">
        <f ca="1">Start.listina!Q13</f>
        <v>Anna</v>
      </c>
      <c r="D199" s="249" t="str">
        <f ca="1">Start.listina!R13</f>
        <v>PAK Albrechtice</v>
      </c>
      <c r="E199" s="249">
        <f ca="1">Start.listina!S13</f>
        <v>438</v>
      </c>
      <c r="F199" s="249">
        <f ca="1">Start.listina!T13</f>
        <v>7.032</v>
      </c>
      <c r="G199" s="4"/>
    </row>
    <row r="200" spans="1:7">
      <c r="A200" s="249">
        <f>Start.listina!O14</f>
        <v>17076</v>
      </c>
      <c r="B200" s="436" t="str">
        <f ca="1">Start.listina!P14</f>
        <v>Horčicová</v>
      </c>
      <c r="C200" s="249" t="str">
        <f>Start.listina!Q14</f>
        <v>Tereza</v>
      </c>
      <c r="D200" s="249" t="str">
        <f ca="1">Start.listina!R14</f>
        <v>SLOPE Brno</v>
      </c>
      <c r="E200" s="249">
        <f>Start.listina!S14</f>
        <v>754</v>
      </c>
      <c r="F200" s="249">
        <f>Start.listina!T14</f>
        <v>0</v>
      </c>
      <c r="G200" s="4"/>
    </row>
    <row r="201" spans="1:7">
      <c r="A201" s="249">
        <f ca="1">Start.listina!O15</f>
        <v>17057</v>
      </c>
      <c r="B201" s="436" t="str">
        <f ca="1">Start.listina!P15</f>
        <v>Lochman</v>
      </c>
      <c r="C201" s="249" t="str">
        <f ca="1">Start.listina!Q15</f>
        <v>Filip</v>
      </c>
      <c r="D201" s="249" t="str">
        <f ca="1">Start.listina!R15</f>
        <v>PC Mimo Done</v>
      </c>
      <c r="E201" s="249">
        <f ca="1">Start.listina!S15</f>
        <v>584</v>
      </c>
      <c r="F201" s="249">
        <f ca="1">Start.listina!T15</f>
        <v>1.907</v>
      </c>
      <c r="G201" s="4"/>
    </row>
    <row r="202" spans="1:7">
      <c r="A202" s="249">
        <f ca="1">Start.listina!O16</f>
        <v>17085</v>
      </c>
      <c r="B202" s="436" t="str">
        <f ca="1">Start.listina!P16</f>
        <v>Farská</v>
      </c>
      <c r="C202" s="249" t="str">
        <f ca="1">Start.listina!Q16</f>
        <v>Natálie</v>
      </c>
      <c r="D202" s="249" t="str">
        <f ca="1">Start.listina!R16</f>
        <v>1. KPK Vrchlabí</v>
      </c>
      <c r="E202" s="249">
        <f ca="1">Start.listina!S16</f>
        <v>736</v>
      </c>
      <c r="F202" s="249">
        <f ca="1">Start.listina!T16</f>
        <v>0</v>
      </c>
      <c r="G202" s="4"/>
    </row>
    <row r="203" spans="1:7">
      <c r="A203" s="249">
        <f>Start.listina!O17</f>
        <v>11040</v>
      </c>
      <c r="B203" s="436" t="str">
        <f ca="1">Start.listina!P17</f>
        <v>Shon</v>
      </c>
      <c r="C203" s="249" t="str">
        <f>Start.listina!Q17</f>
        <v>Šimon</v>
      </c>
      <c r="D203" s="249" t="str">
        <f ca="1">Start.listina!R17</f>
        <v>1. KPK Vrchlabí</v>
      </c>
      <c r="E203" s="249">
        <f>Start.listina!S17</f>
        <v>851</v>
      </c>
      <c r="F203" s="249">
        <f>Start.listina!T17</f>
        <v>0</v>
      </c>
      <c r="G203" s="4"/>
    </row>
    <row r="204" spans="1:7">
      <c r="A204" s="249">
        <f ca="1">Start.listina!O18</f>
        <v>17062</v>
      </c>
      <c r="B204" s="436" t="str">
        <f ca="1">Start.listina!P18</f>
        <v>Hanák</v>
      </c>
      <c r="C204" s="249" t="str">
        <f ca="1">Start.listina!Q18</f>
        <v>David</v>
      </c>
      <c r="D204" s="249" t="str">
        <f ca="1">Start.listina!R18</f>
        <v>Orel Řečkovice</v>
      </c>
      <c r="E204" s="249">
        <f ca="1">Start.listina!S18</f>
        <v>595</v>
      </c>
      <c r="F204" s="249">
        <f ca="1">Start.listina!T18</f>
        <v>2.032</v>
      </c>
      <c r="G204" s="4"/>
    </row>
    <row r="205" spans="1:7">
      <c r="A205" s="249">
        <f>Start.listina!O19</f>
        <v>17084</v>
      </c>
      <c r="B205" s="436" t="str">
        <f ca="1">Start.listina!P19</f>
        <v>Výhonský</v>
      </c>
      <c r="C205" s="249" t="str">
        <f>Start.listina!Q19</f>
        <v>Matyas</v>
      </c>
      <c r="D205" s="249" t="str">
        <f ca="1">Start.listina!R19</f>
        <v>SK Španielka Řepy</v>
      </c>
      <c r="E205" s="249">
        <f>Start.listina!S19</f>
        <v>890</v>
      </c>
      <c r="F205" s="249">
        <f>Start.listina!T19</f>
        <v>0</v>
      </c>
      <c r="G205" s="4"/>
    </row>
    <row r="206" spans="1:7">
      <c r="A206" s="249">
        <f>Start.listina!O20</f>
        <v>16133</v>
      </c>
      <c r="B206" s="436" t="str">
        <f ca="1">Start.listina!P20</f>
        <v>Strouhalová</v>
      </c>
      <c r="C206" s="249" t="str">
        <f>Start.listina!Q20</f>
        <v>Terezie</v>
      </c>
      <c r="D206" s="249" t="str">
        <f ca="1">Start.listina!R20</f>
        <v>1. Starobrněnský PK</v>
      </c>
      <c r="E206" s="249">
        <f>Start.listina!S20</f>
        <v>862</v>
      </c>
      <c r="F206" s="249">
        <f>Start.listina!T20</f>
        <v>0</v>
      </c>
      <c r="G206" s="4"/>
    </row>
    <row r="207" spans="1:7">
      <c r="A207" s="249">
        <f>Start.listina!O21</f>
        <v>17021</v>
      </c>
      <c r="B207" s="436" t="str">
        <f ca="1">Start.listina!P21</f>
        <v>Marek</v>
      </c>
      <c r="C207" s="249" t="str">
        <f>Start.listina!Q21</f>
        <v>Kryštof</v>
      </c>
      <c r="D207" s="249" t="str">
        <f ca="1">Start.listina!R21</f>
        <v>PEK Stolín</v>
      </c>
      <c r="E207" s="249">
        <f>Start.listina!S21</f>
        <v>669</v>
      </c>
      <c r="F207" s="249">
        <f>Start.listina!T21</f>
        <v>0.96899999999999997</v>
      </c>
      <c r="G207" s="4"/>
    </row>
    <row r="208" spans="1:7">
      <c r="A208" s="249">
        <f>Start.listina!O22</f>
        <v>16120</v>
      </c>
      <c r="B208" s="436" t="str">
        <f ca="1">Start.listina!P22</f>
        <v>Froněk</v>
      </c>
      <c r="C208" s="249" t="str">
        <f>Start.listina!Q22</f>
        <v>Jiří ml.</v>
      </c>
      <c r="D208" s="249" t="str">
        <f ca="1">Start.listina!R22</f>
        <v>Petank Club Praha</v>
      </c>
      <c r="E208" s="249">
        <f>Start.listina!S22</f>
        <v>481</v>
      </c>
      <c r="F208" s="249">
        <f>Start.listina!T22</f>
        <v>4.6890000000000001</v>
      </c>
      <c r="G208" s="4"/>
    </row>
    <row r="209" spans="1:7">
      <c r="A209" s="249">
        <f>Start.listina!O23</f>
        <v>17061</v>
      </c>
      <c r="B209" s="436" t="str">
        <f ca="1">Start.listina!P23</f>
        <v>Botek</v>
      </c>
      <c r="C209" s="249" t="str">
        <f>Start.listina!Q23</f>
        <v>Jan</v>
      </c>
      <c r="D209" s="249" t="str">
        <f ca="1">Start.listina!R23</f>
        <v>Orel Řečkovice</v>
      </c>
      <c r="E209" s="249">
        <f>Start.listina!S23</f>
        <v>680</v>
      </c>
      <c r="F209" s="249">
        <f>Start.listina!T23</f>
        <v>0.65600000000000003</v>
      </c>
      <c r="G209" s="4"/>
    </row>
    <row r="210" spans="1:7">
      <c r="A210" s="249">
        <f>Start.listina!O24</f>
        <v>16129</v>
      </c>
      <c r="B210" s="436" t="str">
        <f ca="1">Start.listina!P24</f>
        <v>Mertová</v>
      </c>
      <c r="C210" s="249" t="str">
        <f>Start.listina!Q24</f>
        <v>Anežka</v>
      </c>
      <c r="D210" s="249" t="str">
        <f ca="1">Start.listina!R24</f>
        <v>1. Starobrněnský PK</v>
      </c>
      <c r="E210" s="249">
        <f>Start.listina!S24</f>
        <v>811</v>
      </c>
      <c r="F210" s="249">
        <f>Start.listina!T24</f>
        <v>0</v>
      </c>
      <c r="G210" s="4"/>
    </row>
    <row r="211" spans="1:7">
      <c r="A211" s="249" t="str">
        <f ca="1">Start.listina!O25</f>
        <v/>
      </c>
      <c r="B211" s="436" t="str">
        <f ca="1">Start.listina!P25</f>
        <v xml:space="preserve"> </v>
      </c>
      <c r="C211" s="249" t="str">
        <f ca="1">Start.listina!Q25</f>
        <v xml:space="preserve"> </v>
      </c>
      <c r="D211" s="249" t="str">
        <f ca="1">Start.listina!R25</f>
        <v xml:space="preserve"> </v>
      </c>
      <c r="E211" s="249">
        <f ca="1">Start.listina!S25</f>
        <v>9999</v>
      </c>
      <c r="F211" s="249">
        <f ca="1">Start.listina!T25</f>
        <v>0</v>
      </c>
      <c r="G211" s="4"/>
    </row>
    <row r="212" spans="1:7">
      <c r="A212" s="249" t="str">
        <f ca="1">Start.listina!O26</f>
        <v/>
      </c>
      <c r="B212" s="436" t="str">
        <f ca="1">Start.listina!P26</f>
        <v xml:space="preserve"> </v>
      </c>
      <c r="C212" s="249" t="str">
        <f ca="1">Start.listina!Q26</f>
        <v xml:space="preserve"> </v>
      </c>
      <c r="D212" s="249" t="str">
        <f ca="1">Start.listina!R26</f>
        <v xml:space="preserve"> </v>
      </c>
      <c r="E212" s="249">
        <f ca="1">Start.listina!S26</f>
        <v>9999</v>
      </c>
      <c r="F212" s="249">
        <f ca="1">Start.listina!T26</f>
        <v>0</v>
      </c>
      <c r="G212" s="4"/>
    </row>
    <row r="213" spans="1:7">
      <c r="A213" s="249" t="str">
        <f ca="1">Start.listina!O27</f>
        <v/>
      </c>
      <c r="B213" s="436" t="str">
        <f ca="1">Start.listina!P27</f>
        <v xml:space="preserve"> </v>
      </c>
      <c r="C213" s="249" t="str">
        <f ca="1">Start.listina!Q27</f>
        <v xml:space="preserve"> </v>
      </c>
      <c r="D213" s="249" t="str">
        <f ca="1">Start.listina!R27</f>
        <v xml:space="preserve"> </v>
      </c>
      <c r="E213" s="249">
        <f ca="1">Start.listina!S27</f>
        <v>9999</v>
      </c>
      <c r="F213" s="249">
        <f ca="1">Start.listina!T27</f>
        <v>0</v>
      </c>
      <c r="G213" s="4"/>
    </row>
    <row r="214" spans="1:7">
      <c r="A214" s="249" t="str">
        <f ca="1">Start.listina!O28</f>
        <v/>
      </c>
      <c r="B214" s="436" t="str">
        <f ca="1">Start.listina!P28</f>
        <v xml:space="preserve"> </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36" t="str">
        <f ca="1">Start.listina!P29</f>
        <v xml:space="preserve"> </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36" t="str">
        <f ca="1">Start.listina!P30</f>
        <v xml:space="preserve"> </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 xml:space="preserve"> </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 xml:space="preserve"> </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 xml:space="preserve"> </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 xml:space="preserve"> </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 xml:space="preserve"> </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 xml:space="preserve"> </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Start.listina!U11</f>
        <v>17032</v>
      </c>
      <c r="B392" s="437" t="str">
        <f ca="1">Start.listina!V11</f>
        <v>Havlová</v>
      </c>
      <c r="C392" s="250" t="str">
        <f>Start.listina!W11</f>
        <v>Martina</v>
      </c>
      <c r="D392" s="250" t="str">
        <f ca="1">Start.listina!X11</f>
        <v>1. KPK Vrchlabí</v>
      </c>
      <c r="E392" s="250">
        <f>Start.listina!Y11</f>
        <v>544</v>
      </c>
      <c r="F392" s="250">
        <f>Start.listina!Z11</f>
        <v>1.9379999999999999</v>
      </c>
      <c r="G392" s="4"/>
    </row>
    <row r="393" spans="1:7">
      <c r="A393" s="250">
        <f>Start.listina!U12</f>
        <v>14001</v>
      </c>
      <c r="B393" s="437" t="str">
        <f ca="1">Start.listina!V12</f>
        <v>Ježek</v>
      </c>
      <c r="C393" s="250" t="str">
        <f>Start.listina!W12</f>
        <v>Jan</v>
      </c>
      <c r="D393" s="250" t="str">
        <f ca="1">Start.listina!X12</f>
        <v>PEK Stolín</v>
      </c>
      <c r="E393" s="250">
        <f>Start.listina!Y12</f>
        <v>333</v>
      </c>
      <c r="F393" s="250">
        <f>Start.listina!Z12</f>
        <v>9.4700000000000006</v>
      </c>
      <c r="G393" s="4"/>
    </row>
    <row r="394" spans="1:7">
      <c r="A394" s="250">
        <f>Start.listina!U13</f>
        <v>16004</v>
      </c>
      <c r="B394" s="437" t="str">
        <f ca="1">Start.listina!V13</f>
        <v>Šimara</v>
      </c>
      <c r="C394" s="250" t="str">
        <f>Start.listina!W13</f>
        <v>Matěj</v>
      </c>
      <c r="D394" s="250" t="str">
        <f ca="1">Start.listina!X13</f>
        <v>PAK Albrechtice</v>
      </c>
      <c r="E394" s="250">
        <f>Start.listina!Y13</f>
        <v>448</v>
      </c>
      <c r="F394" s="250">
        <f>Start.listina!Z13</f>
        <v>5.7210000000000001</v>
      </c>
      <c r="G394" s="4"/>
    </row>
    <row r="395" spans="1:7">
      <c r="A395" s="250">
        <f>Start.listina!U14</f>
        <v>16136</v>
      </c>
      <c r="B395" s="437" t="str">
        <f ca="1">Start.listina!V14</f>
        <v>Marková</v>
      </c>
      <c r="C395" s="250" t="str">
        <f>Start.listina!W14</f>
        <v>Johana</v>
      </c>
      <c r="D395" s="250" t="str">
        <f ca="1">Start.listina!X14</f>
        <v>PEK Stolín</v>
      </c>
      <c r="E395" s="250">
        <f>Start.listina!Y14</f>
        <v>540</v>
      </c>
      <c r="F395" s="250">
        <f>Start.listina!Z14</f>
        <v>4.625</v>
      </c>
      <c r="G395" s="4"/>
    </row>
    <row r="396" spans="1:7">
      <c r="A396" s="250">
        <f>Start.listina!U15</f>
        <v>15064</v>
      </c>
      <c r="B396" s="437" t="str">
        <f ca="1">Start.listina!V15</f>
        <v>Paur</v>
      </c>
      <c r="C396" s="250" t="str">
        <f>Start.listina!W15</f>
        <v>Jakub</v>
      </c>
      <c r="D396" s="250" t="str">
        <f ca="1">Start.listina!X15</f>
        <v>CdP Loděnice</v>
      </c>
      <c r="E396" s="250">
        <f>Start.listina!Y15</f>
        <v>290</v>
      </c>
      <c r="F396" s="250">
        <f>Start.listina!Z15</f>
        <v>9.657</v>
      </c>
      <c r="G396" s="4"/>
    </row>
    <row r="397" spans="1:7">
      <c r="A397" s="250">
        <f>Start.listina!U16</f>
        <v>15056</v>
      </c>
      <c r="B397" s="437" t="str">
        <f ca="1">Start.listina!V16</f>
        <v>Shonová</v>
      </c>
      <c r="C397" s="250" t="str">
        <f>Start.listina!W16</f>
        <v>Eliška</v>
      </c>
      <c r="D397" s="250" t="str">
        <f ca="1">Start.listina!X16</f>
        <v>1. KPK Vrchlabí</v>
      </c>
      <c r="E397" s="250">
        <f>Start.listina!Y16</f>
        <v>852</v>
      </c>
      <c r="F397" s="250">
        <f>Start.listina!Z16</f>
        <v>0</v>
      </c>
      <c r="G397" s="4"/>
    </row>
    <row r="398" spans="1:7">
      <c r="A398" s="250">
        <f>Start.listina!U17</f>
        <v>17031</v>
      </c>
      <c r="B398" s="437" t="str">
        <f ca="1">Start.listina!V17</f>
        <v>Maršík</v>
      </c>
      <c r="C398" s="250" t="str">
        <f>Start.listina!W17</f>
        <v>Jakub</v>
      </c>
      <c r="D398" s="250" t="str">
        <f ca="1">Start.listina!X17</f>
        <v>1. KPK Vrchlabí</v>
      </c>
      <c r="E398" s="250">
        <f>Start.listina!Y17</f>
        <v>611</v>
      </c>
      <c r="F398" s="250">
        <f>Start.listina!Z17</f>
        <v>0.76600000000000001</v>
      </c>
      <c r="G398" s="4"/>
    </row>
    <row r="399" spans="1:7">
      <c r="A399" s="250">
        <f>Start.listina!U18</f>
        <v>17063</v>
      </c>
      <c r="B399" s="437" t="str">
        <f ca="1">Start.listina!V18</f>
        <v>Novotný</v>
      </c>
      <c r="C399" s="250" t="str">
        <f>Start.listina!W18</f>
        <v>Samuel</v>
      </c>
      <c r="D399" s="250" t="str">
        <f ca="1">Start.listina!X18</f>
        <v>Orel Řečkovice</v>
      </c>
      <c r="E399" s="250">
        <f>Start.listina!Y18</f>
        <v>817</v>
      </c>
      <c r="F399" s="250">
        <f>Start.listina!Z18</f>
        <v>0</v>
      </c>
      <c r="G399" s="4"/>
    </row>
    <row r="400" spans="1:7">
      <c r="A400" s="250">
        <f>Start.listina!U19</f>
        <v>16128</v>
      </c>
      <c r="B400" s="437" t="str">
        <f ca="1">Start.listina!V19</f>
        <v>Merta</v>
      </c>
      <c r="C400" s="250" t="str">
        <f>Start.listina!W19</f>
        <v>Jáchym</v>
      </c>
      <c r="D400" s="250" t="str">
        <f ca="1">Start.listina!X19</f>
        <v>1. Starobrněnský PK</v>
      </c>
      <c r="E400" s="250">
        <f>Start.listina!Y19</f>
        <v>810</v>
      </c>
      <c r="F400" s="250">
        <f>Start.listina!Z19</f>
        <v>0</v>
      </c>
      <c r="G400" s="4"/>
    </row>
    <row r="401" spans="1:7">
      <c r="A401" s="250">
        <f>Start.listina!U20</f>
        <v>16134</v>
      </c>
      <c r="B401" s="437" t="str">
        <f ca="1">Start.listina!V20</f>
        <v>Zbořilová</v>
      </c>
      <c r="C401" s="250" t="str">
        <f>Start.listina!W20</f>
        <v>Vendula</v>
      </c>
      <c r="D401" s="250" t="str">
        <f ca="1">Start.listina!X20</f>
        <v>1. Starobrněnský PK</v>
      </c>
      <c r="E401" s="250">
        <f>Start.listina!Y20</f>
        <v>894</v>
      </c>
      <c r="F401" s="250">
        <f>Start.listina!Z20</f>
        <v>0</v>
      </c>
      <c r="G401" s="4"/>
    </row>
    <row r="402" spans="1:7">
      <c r="A402" s="250">
        <f>Start.listina!U21</f>
        <v>15055</v>
      </c>
      <c r="B402" s="437" t="str">
        <f ca="1">Start.listina!V21</f>
        <v>Srnský</v>
      </c>
      <c r="C402" s="250" t="str">
        <f>Start.listina!W21</f>
        <v>Jakub</v>
      </c>
      <c r="D402" s="250" t="str">
        <f ca="1">Start.listina!X21</f>
        <v>1. KPK Vrchlabí</v>
      </c>
      <c r="E402" s="250">
        <f>Start.listina!Y21</f>
        <v>598</v>
      </c>
      <c r="F402" s="250">
        <f>Start.listina!Z21</f>
        <v>2.25</v>
      </c>
      <c r="G402" s="4"/>
    </row>
    <row r="403" spans="1:7">
      <c r="A403" s="250">
        <f>Start.listina!U22</f>
        <v>15072</v>
      </c>
      <c r="B403" s="437" t="str">
        <f ca="1">Start.listina!V22</f>
        <v>Kočandrle</v>
      </c>
      <c r="C403" s="250" t="str">
        <f>Start.listina!W22</f>
        <v>Daniel</v>
      </c>
      <c r="D403" s="250" t="str">
        <f ca="1">Start.listina!X22</f>
        <v>PC Sokol Velim</v>
      </c>
      <c r="E403" s="250">
        <f>Start.listina!Y22</f>
        <v>671</v>
      </c>
      <c r="F403" s="250">
        <f>Start.listina!Z22</f>
        <v>0.625</v>
      </c>
      <c r="G403" s="4"/>
    </row>
    <row r="404" spans="1:7">
      <c r="A404" s="250">
        <f>Start.listina!U23</f>
        <v>17066</v>
      </c>
      <c r="B404" s="437" t="str">
        <f ca="1">Start.listina!V23</f>
        <v>Cimala</v>
      </c>
      <c r="C404" s="250" t="str">
        <f>Start.listina!W23</f>
        <v>Vít</v>
      </c>
      <c r="D404" s="250" t="str">
        <f ca="1">Start.listina!X23</f>
        <v>Orel Řečkovice</v>
      </c>
      <c r="E404" s="250">
        <f>Start.listina!Y23</f>
        <v>725</v>
      </c>
      <c r="F404" s="250">
        <f>Start.listina!Z23</f>
        <v>0</v>
      </c>
      <c r="G404" s="4"/>
    </row>
    <row r="405" spans="1:7">
      <c r="A405" s="250">
        <f>Start.listina!U24</f>
        <v>16126</v>
      </c>
      <c r="B405" s="437" t="str">
        <f ca="1">Start.listina!V24</f>
        <v>Šlezarová</v>
      </c>
      <c r="C405" s="250" t="str">
        <f>Start.listina!W24</f>
        <v>Eva</v>
      </c>
      <c r="D405" s="250" t="str">
        <f ca="1">Start.listina!X24</f>
        <v>1. Starobrněnský PK</v>
      </c>
      <c r="E405" s="250">
        <f>Start.listina!Y24</f>
        <v>903</v>
      </c>
      <c r="F405" s="250">
        <f>Start.listina!Z24</f>
        <v>0</v>
      </c>
      <c r="G405" s="4"/>
    </row>
    <row r="406" spans="1:7">
      <c r="A406" s="250" t="str">
        <f ca="1">Start.listina!U25</f>
        <v/>
      </c>
      <c r="B406" s="437" t="str">
        <f ca="1">Start.listina!V25</f>
        <v xml:space="preserve"> </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 xml:space="preserve"> </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1. KPK Vrchlabí - Bílek Vojtěch</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P.C.B.D. - Konšel Robin</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PAK Albrechtice - Polách Antonín</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Orel Řečkovice - Dudašková Michaela</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D2</v>
      </c>
      <c r="B47" s="10" t="str">
        <f ca="1">Nasazení!C7</f>
        <v>5 PC Mimo Done - Zikmunda Matěj</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C2</v>
      </c>
      <c r="B52" s="10" t="str">
        <f ca="1">Nasazení!C8</f>
        <v>6 1. KPK Vrchlabí - Kadavá Petra</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B2</v>
      </c>
      <c r="B57" s="10" t="str">
        <f ca="1">Nasazení!C9</f>
        <v>7 1. KPK Vrchlabí - Vedral Filip</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A2</v>
      </c>
      <c r="B61" s="10" t="str">
        <f ca="1">Nasazení!C10</f>
        <v>8 Orel Řečkovice - Bejšovec Petr</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A3</v>
      </c>
      <c r="B65" s="10" t="str">
        <f ca="1">Nasazení!C11</f>
        <v>9 Petank Club Praha - Čanda Jakub</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B3</v>
      </c>
      <c r="B69" s="10" t="str">
        <f ca="1">Nasazení!C12</f>
        <v>10 1. Starobrněnský PK - Charvátová Šárka</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C3</v>
      </c>
      <c r="B73" s="10" t="str">
        <f ca="1">Nasazení!C13</f>
        <v>11 1. KPK Vrchlabí - Kobr Štěpán</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D3</v>
      </c>
      <c r="B77" s="10" t="str">
        <f ca="1">Nasazení!C14</f>
        <v>12 UBU Únětice - Tkadlecová Kamila</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D4</v>
      </c>
      <c r="B81" s="10" t="str">
        <f ca="1">Nasazení!C15</f>
        <v>13 Orel Řečkovice - Tieku Tony</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C4</v>
      </c>
      <c r="B85" s="10" t="str">
        <f ca="1">Nasazení!C16</f>
        <v>14 1. Starobrněnský PK - Strouhalová Adéla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
      </c>
      <c r="B89" s="10" t="str">
        <f ca="1">Nasazení!C17</f>
        <v/>
      </c>
      <c r="C89" t="str">
        <f t="shared" ca="1" si="2"/>
        <v>X</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
      </c>
      <c r="B93" s="10" t="str">
        <f ca="1">Nasazení!C18</f>
        <v/>
      </c>
      <c r="C93" t="str">
        <f t="shared" ca="1" si="2"/>
        <v>X</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
      </c>
      <c r="B97" s="10" t="str">
        <f ca="1">Nasazení!C19</f>
        <v/>
      </c>
      <c r="C97" t="str">
        <f t="shared" ca="1" si="2"/>
        <v>X</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
      </c>
      <c r="B101" s="10" t="str">
        <f ca="1">Nasazení!C20</f>
        <v/>
      </c>
      <c r="C101" t="str">
        <f t="shared" ca="1" si="3"/>
        <v>X</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
      </c>
      <c r="B105" s="10" t="str">
        <f ca="1">Nasazení!C21</f>
        <v/>
      </c>
      <c r="C105" t="str">
        <f t="shared" ca="1" si="3"/>
        <v>X</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
      </c>
      <c r="B109" s="10" t="str">
        <f ca="1">Nasazení!C22</f>
        <v/>
      </c>
      <c r="C109" t="str">
        <f t="shared" ca="1" si="3"/>
        <v>X</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
      </c>
      <c r="B113" s="10" t="str">
        <f ca="1">Nasazení!C23</f>
        <v/>
      </c>
      <c r="C113" t="str">
        <f t="shared" ca="1" si="3"/>
        <v>X</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
      </c>
      <c r="B117" s="10" t="str">
        <f ca="1">Nasazení!C24</f>
        <v/>
      </c>
      <c r="C117" t="str">
        <f t="shared" ca="1" si="3"/>
        <v>X</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
      </c>
      <c r="B121" s="10" t="str">
        <f ca="1">Nasazení!C25</f>
        <v/>
      </c>
      <c r="C121" t="str">
        <f t="shared" ca="1" si="3"/>
        <v>X</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
      </c>
      <c r="B125" s="10" t="str">
        <f ca="1">Nasazení!C26</f>
        <v/>
      </c>
      <c r="C125" t="str">
        <f t="shared" ca="1" si="3"/>
        <v>X</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
      </c>
      <c r="B129" s="10" t="str">
        <f ca="1">Nasazení!C27</f>
        <v/>
      </c>
      <c r="C129" t="str">
        <f t="shared" ca="1" si="3"/>
        <v>X</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
      </c>
      <c r="B133" s="10" t="str">
        <f ca="1">Nasazení!C28</f>
        <v/>
      </c>
      <c r="C133" t="str">
        <f t="shared" ca="1" si="4"/>
        <v>X</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1219</v>
      </c>
      <c r="C2" s="533"/>
      <c r="D2" s="533"/>
      <c r="E2" s="534"/>
    </row>
    <row r="3" spans="1:5">
      <c r="C3" s="131" t="s">
        <v>1220</v>
      </c>
    </row>
    <row r="5" spans="1:5" ht="15.75">
      <c r="B5" s="535" t="s">
        <v>1221</v>
      </c>
    </row>
    <row r="6" spans="1:5">
      <c r="C6" s="131" t="s">
        <v>1222</v>
      </c>
      <c r="E6" s="355"/>
    </row>
    <row r="7" spans="1:5" ht="15.75">
      <c r="A7" s="131"/>
      <c r="C7" s="131" t="s">
        <v>1223</v>
      </c>
      <c r="E7" s="536"/>
    </row>
    <row r="8" spans="1:5" ht="15.75">
      <c r="A8" s="131"/>
      <c r="C8" s="131" t="s">
        <v>1224</v>
      </c>
      <c r="E8" s="537"/>
    </row>
    <row r="9" spans="1:5">
      <c r="C9" s="131" t="s">
        <v>1225</v>
      </c>
      <c r="E9" s="355"/>
    </row>
    <row r="10" spans="1:5" ht="15.75">
      <c r="C10" s="131" t="s">
        <v>1226</v>
      </c>
      <c r="E10" s="538"/>
    </row>
    <row r="11" spans="1:5">
      <c r="C11" s="131" t="s">
        <v>1227</v>
      </c>
      <c r="E11" s="355"/>
    </row>
    <row r="12" spans="1:5">
      <c r="C12" s="131" t="s">
        <v>1228</v>
      </c>
      <c r="E12" s="355"/>
    </row>
    <row r="13" spans="1:5">
      <c r="C13" s="131" t="s">
        <v>1229</v>
      </c>
      <c r="E13" s="355"/>
    </row>
    <row r="14" spans="1:5">
      <c r="C14" s="131" t="s">
        <v>1230</v>
      </c>
      <c r="E14" s="355"/>
    </row>
    <row r="15" spans="1:5">
      <c r="C15" s="131" t="s">
        <v>1231</v>
      </c>
      <c r="E15" s="355"/>
    </row>
    <row r="16" spans="1:5">
      <c r="C16" s="131" t="s">
        <v>1232</v>
      </c>
      <c r="E16" s="355"/>
    </row>
    <row r="17" spans="3:5">
      <c r="C17" s="131" t="s">
        <v>1233</v>
      </c>
      <c r="E17" s="355"/>
    </row>
    <row r="18" spans="3:5">
      <c r="C18" s="131" t="s">
        <v>1234</v>
      </c>
      <c r="E18" s="355"/>
    </row>
    <row r="19" spans="3:5">
      <c r="C19" s="131" t="s">
        <v>1235</v>
      </c>
      <c r="E19" s="355"/>
    </row>
    <row r="20" spans="3:5">
      <c r="C20" s="131" t="s">
        <v>1243</v>
      </c>
      <c r="E20" s="355"/>
    </row>
    <row r="21" spans="3:5">
      <c r="C21" s="131"/>
      <c r="E21" s="355"/>
    </row>
    <row r="22" spans="3:5">
      <c r="C22" s="131" t="s">
        <v>1236</v>
      </c>
      <c r="E22" s="355"/>
    </row>
    <row r="23" spans="3:5">
      <c r="C23" s="131"/>
      <c r="E23" s="355"/>
    </row>
    <row r="24" spans="3:5">
      <c r="C24" s="131" t="s">
        <v>1237</v>
      </c>
      <c r="E24" s="355"/>
    </row>
    <row r="25" spans="3:5">
      <c r="C25" s="131"/>
      <c r="E25" s="355"/>
    </row>
    <row r="26" spans="3:5">
      <c r="C26" s="131" t="s">
        <v>1238</v>
      </c>
      <c r="E26" s="355"/>
    </row>
    <row r="27" spans="3:5">
      <c r="C27" s="131"/>
      <c r="E27" s="355"/>
    </row>
    <row r="28" spans="3:5">
      <c r="C28" s="131" t="s">
        <v>1239</v>
      </c>
      <c r="E28" s="355"/>
    </row>
    <row r="29" spans="3:5">
      <c r="C29" s="131"/>
      <c r="E29" s="355"/>
    </row>
    <row r="30" spans="3:5">
      <c r="C30" s="131" t="s">
        <v>1240</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2017-05-16T20:57:58Z</dcterms:modified>
  <cp:category>PETANQUE</cp:category>
</cp:coreProperties>
</file>